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ilova\Desktop\VZ\1_VZMR\2018\39_Opravy interiérů objektu ústředí ČŠI\1_Výzva a ZD\GINIS\"/>
    </mc:Choice>
  </mc:AlternateContent>
  <bookViews>
    <workbookView xWindow="0" yWindow="0" windowWidth="15345" windowHeight="6825" activeTab="1"/>
  </bookViews>
  <sheets>
    <sheet name="Rekapitulace stavby" sheetId="1" r:id="rId1"/>
    <sheet name="2018028 - ČSI - Fráni Šrámka" sheetId="2" r:id="rId2"/>
    <sheet name="Pokyny pro vyplnění" sheetId="3" r:id="rId3"/>
  </sheets>
  <definedNames>
    <definedName name="_xlnm._FilterDatabase" localSheetId="1" hidden="1">'2018028 - ČSI - Fráni Šrámka'!$C$87:$K$543</definedName>
    <definedName name="_xlnm.Print_Titles" localSheetId="1">'2018028 - ČSI - Fráni Šrámka'!$87:$87</definedName>
    <definedName name="_xlnm.Print_Titles" localSheetId="0">'Rekapitulace stavby'!$49:$49</definedName>
    <definedName name="_xlnm.Print_Area" localSheetId="1">'2018028 - ČSI - Fráni Šrámka'!$C$4:$J$34,'2018028 - ČSI - Fráni Šrámka'!$C$40:$J$71,'2018028 - ČSI - Fráni Šrámka'!$C$77:$K$543</definedName>
    <definedName name="_xlnm.Print_Area" localSheetId="2">'Pokyny pro vyplnění'!$B$2:$K$69,'Pokyny pro vyplnění'!$B$72:$K$116,'Pokyny pro vyplnění'!$B$119:$K$188,'Pokyny pro vyplnění'!$B$196:$K$216</definedName>
    <definedName name="_xlnm.Print_Area" localSheetId="0">'Rekapitulace stavby'!$D$4:$AO$33,'Rekapitulace stavby'!$C$39:$AQ$53</definedName>
  </definedNames>
  <calcPr calcId="162913"/>
</workbook>
</file>

<file path=xl/calcChain.xml><?xml version="1.0" encoding="utf-8"?>
<calcChain xmlns="http://schemas.openxmlformats.org/spreadsheetml/2006/main">
  <c r="AY52" i="1" l="1"/>
  <c r="AX52" i="1"/>
  <c r="BI543" i="2"/>
  <c r="BH543" i="2"/>
  <c r="BG543" i="2"/>
  <c r="BF543" i="2"/>
  <c r="T543" i="2"/>
  <c r="R543" i="2"/>
  <c r="P543" i="2"/>
  <c r="BK543" i="2"/>
  <c r="J543" i="2"/>
  <c r="BE543" i="2" s="1"/>
  <c r="BI542" i="2"/>
  <c r="BH542" i="2"/>
  <c r="BG542" i="2"/>
  <c r="BF542" i="2"/>
  <c r="T542" i="2"/>
  <c r="T541" i="2" s="1"/>
  <c r="R542" i="2"/>
  <c r="P542" i="2"/>
  <c r="BK542" i="2"/>
  <c r="BK541" i="2" s="1"/>
  <c r="J541" i="2" s="1"/>
  <c r="J70" i="2" s="1"/>
  <c r="J542" i="2"/>
  <c r="BE542" i="2" s="1"/>
  <c r="BI538" i="2"/>
  <c r="BH538" i="2"/>
  <c r="BG538" i="2"/>
  <c r="BF538" i="2"/>
  <c r="T538" i="2"/>
  <c r="R538" i="2"/>
  <c r="P538" i="2"/>
  <c r="BK538" i="2"/>
  <c r="J538" i="2"/>
  <c r="BE538" i="2" s="1"/>
  <c r="BI535" i="2"/>
  <c r="BH535" i="2"/>
  <c r="BG535" i="2"/>
  <c r="BF535" i="2"/>
  <c r="T535" i="2"/>
  <c r="R535" i="2"/>
  <c r="P535" i="2"/>
  <c r="BK535" i="2"/>
  <c r="J535" i="2"/>
  <c r="BE535" i="2" s="1"/>
  <c r="BI525" i="2"/>
  <c r="BH525" i="2"/>
  <c r="BG525" i="2"/>
  <c r="BF525" i="2"/>
  <c r="T525" i="2"/>
  <c r="R525" i="2"/>
  <c r="P525" i="2"/>
  <c r="BK525" i="2"/>
  <c r="J525" i="2"/>
  <c r="BE525" i="2" s="1"/>
  <c r="BI503" i="2"/>
  <c r="BH503" i="2"/>
  <c r="BG503" i="2"/>
  <c r="BF503" i="2"/>
  <c r="T503" i="2"/>
  <c r="R503" i="2"/>
  <c r="P503" i="2"/>
  <c r="BK503" i="2"/>
  <c r="J503" i="2"/>
  <c r="BE503" i="2" s="1"/>
  <c r="BI494" i="2"/>
  <c r="BH494" i="2"/>
  <c r="BG494" i="2"/>
  <c r="BF494" i="2"/>
  <c r="T494" i="2"/>
  <c r="R494" i="2"/>
  <c r="P494" i="2"/>
  <c r="BK494" i="2"/>
  <c r="J494" i="2"/>
  <c r="BE494" i="2" s="1"/>
  <c r="BI472" i="2"/>
  <c r="BH472" i="2"/>
  <c r="BG472" i="2"/>
  <c r="BF472" i="2"/>
  <c r="T472" i="2"/>
  <c r="R472" i="2"/>
  <c r="P472" i="2"/>
  <c r="BK472" i="2"/>
  <c r="J472" i="2"/>
  <c r="BE472" i="2" s="1"/>
  <c r="BI469" i="2"/>
  <c r="BH469" i="2"/>
  <c r="BG469" i="2"/>
  <c r="BF469" i="2"/>
  <c r="T469" i="2"/>
  <c r="R469" i="2"/>
  <c r="P469" i="2"/>
  <c r="BK469" i="2"/>
  <c r="J469" i="2"/>
  <c r="BE469" i="2" s="1"/>
  <c r="BI462" i="2"/>
  <c r="BH462" i="2"/>
  <c r="BG462" i="2"/>
  <c r="BF462" i="2"/>
  <c r="BE462" i="2"/>
  <c r="T462" i="2"/>
  <c r="R462" i="2"/>
  <c r="P462" i="2"/>
  <c r="BK462" i="2"/>
  <c r="J462" i="2"/>
  <c r="BI452" i="2"/>
  <c r="BH452" i="2"/>
  <c r="BG452" i="2"/>
  <c r="BF452" i="2"/>
  <c r="T452" i="2"/>
  <c r="R452" i="2"/>
  <c r="P452" i="2"/>
  <c r="BK452" i="2"/>
  <c r="J452" i="2"/>
  <c r="BE452" i="2" s="1"/>
  <c r="BI448" i="2"/>
  <c r="BH448" i="2"/>
  <c r="BG448" i="2"/>
  <c r="BF448" i="2"/>
  <c r="T448" i="2"/>
  <c r="R448" i="2"/>
  <c r="P448" i="2"/>
  <c r="BK448" i="2"/>
  <c r="J448" i="2"/>
  <c r="BE448" i="2" s="1"/>
  <c r="BI445" i="2"/>
  <c r="BH445" i="2"/>
  <c r="BG445" i="2"/>
  <c r="BF445" i="2"/>
  <c r="T445" i="2"/>
  <c r="R445" i="2"/>
  <c r="P445" i="2"/>
  <c r="BK445" i="2"/>
  <c r="BK444" i="2" s="1"/>
  <c r="J444" i="2" s="1"/>
  <c r="J67" i="2" s="1"/>
  <c r="J445" i="2"/>
  <c r="BE445" i="2" s="1"/>
  <c r="BI443" i="2"/>
  <c r="BH443" i="2"/>
  <c r="BG443" i="2"/>
  <c r="BF443" i="2"/>
  <c r="T443" i="2"/>
  <c r="R443" i="2"/>
  <c r="P443" i="2"/>
  <c r="BK443" i="2"/>
  <c r="J443" i="2"/>
  <c r="BE443" i="2" s="1"/>
  <c r="BI442" i="2"/>
  <c r="BH442" i="2"/>
  <c r="BG442" i="2"/>
  <c r="BF442" i="2"/>
  <c r="T442" i="2"/>
  <c r="R442" i="2"/>
  <c r="P442" i="2"/>
  <c r="BK442" i="2"/>
  <c r="J442" i="2"/>
  <c r="BE442" i="2" s="1"/>
  <c r="BI440" i="2"/>
  <c r="BH440" i="2"/>
  <c r="BG440" i="2"/>
  <c r="BF440" i="2"/>
  <c r="T440" i="2"/>
  <c r="R440" i="2"/>
  <c r="P440" i="2"/>
  <c r="BK440" i="2"/>
  <c r="J440" i="2"/>
  <c r="BE440" i="2" s="1"/>
  <c r="BI434" i="2"/>
  <c r="BH434" i="2"/>
  <c r="BG434" i="2"/>
  <c r="BF434" i="2"/>
  <c r="T434" i="2"/>
  <c r="R434" i="2"/>
  <c r="P434" i="2"/>
  <c r="BK434" i="2"/>
  <c r="J434" i="2"/>
  <c r="BE434" i="2" s="1"/>
  <c r="BI428" i="2"/>
  <c r="BH428" i="2"/>
  <c r="BG428" i="2"/>
  <c r="BF428" i="2"/>
  <c r="T428" i="2"/>
  <c r="R428" i="2"/>
  <c r="P428" i="2"/>
  <c r="BK428" i="2"/>
  <c r="J428" i="2"/>
  <c r="BE428" i="2" s="1"/>
  <c r="BI426" i="2"/>
  <c r="BH426" i="2"/>
  <c r="BG426" i="2"/>
  <c r="BF426" i="2"/>
  <c r="T426" i="2"/>
  <c r="R426" i="2"/>
  <c r="P426" i="2"/>
  <c r="BK426" i="2"/>
  <c r="J426" i="2"/>
  <c r="BE426" i="2" s="1"/>
  <c r="BI420" i="2"/>
  <c r="BH420" i="2"/>
  <c r="BG420" i="2"/>
  <c r="BF420" i="2"/>
  <c r="T420" i="2"/>
  <c r="R420" i="2"/>
  <c r="P420" i="2"/>
  <c r="BK420" i="2"/>
  <c r="J420" i="2"/>
  <c r="BE420" i="2" s="1"/>
  <c r="BI414" i="2"/>
  <c r="BH414" i="2"/>
  <c r="BG414" i="2"/>
  <c r="BF414" i="2"/>
  <c r="T414" i="2"/>
  <c r="R414" i="2"/>
  <c r="P414" i="2"/>
  <c r="BK414" i="2"/>
  <c r="J414" i="2"/>
  <c r="BE414" i="2" s="1"/>
  <c r="BI408" i="2"/>
  <c r="BH408" i="2"/>
  <c r="BG408" i="2"/>
  <c r="BF408" i="2"/>
  <c r="T408" i="2"/>
  <c r="R408" i="2"/>
  <c r="P408" i="2"/>
  <c r="BK408" i="2"/>
  <c r="J408" i="2"/>
  <c r="BE408" i="2" s="1"/>
  <c r="BI402" i="2"/>
  <c r="BH402" i="2"/>
  <c r="BG402" i="2"/>
  <c r="BF402" i="2"/>
  <c r="T402" i="2"/>
  <c r="R402" i="2"/>
  <c r="P402" i="2"/>
  <c r="BK402" i="2"/>
  <c r="J402" i="2"/>
  <c r="BE402" i="2" s="1"/>
  <c r="BI396" i="2"/>
  <c r="BH396" i="2"/>
  <c r="BG396" i="2"/>
  <c r="BF396" i="2"/>
  <c r="T396" i="2"/>
  <c r="R396" i="2"/>
  <c r="P396" i="2"/>
  <c r="BK396" i="2"/>
  <c r="J396" i="2"/>
  <c r="BE396" i="2" s="1"/>
  <c r="BI395" i="2"/>
  <c r="BH395" i="2"/>
  <c r="BG395" i="2"/>
  <c r="BF395" i="2"/>
  <c r="T395" i="2"/>
  <c r="R395" i="2"/>
  <c r="P395" i="2"/>
  <c r="BK395" i="2"/>
  <c r="J395" i="2"/>
  <c r="BE395" i="2" s="1"/>
  <c r="BI389" i="2"/>
  <c r="BH389" i="2"/>
  <c r="BG389" i="2"/>
  <c r="BF389" i="2"/>
  <c r="T389" i="2"/>
  <c r="R389" i="2"/>
  <c r="P389" i="2"/>
  <c r="BK389" i="2"/>
  <c r="J389" i="2"/>
  <c r="BE389" i="2" s="1"/>
  <c r="BI387" i="2"/>
  <c r="BH387" i="2"/>
  <c r="BG387" i="2"/>
  <c r="BF387" i="2"/>
  <c r="T387" i="2"/>
  <c r="R387" i="2"/>
  <c r="P387" i="2"/>
  <c r="BK387" i="2"/>
  <c r="J387" i="2"/>
  <c r="BE387" i="2" s="1"/>
  <c r="BI386" i="2"/>
  <c r="BH386" i="2"/>
  <c r="BG386" i="2"/>
  <c r="BF386" i="2"/>
  <c r="T386" i="2"/>
  <c r="R386" i="2"/>
  <c r="P386" i="2"/>
  <c r="BK386" i="2"/>
  <c r="J386" i="2"/>
  <c r="BE386" i="2" s="1"/>
  <c r="BI383" i="2"/>
  <c r="BH383" i="2"/>
  <c r="BG383" i="2"/>
  <c r="BF383" i="2"/>
  <c r="T383" i="2"/>
  <c r="R383" i="2"/>
  <c r="P383" i="2"/>
  <c r="BK383" i="2"/>
  <c r="J383" i="2"/>
  <c r="BE383" i="2" s="1"/>
  <c r="BI382" i="2"/>
  <c r="BH382" i="2"/>
  <c r="BG382" i="2"/>
  <c r="BF382" i="2"/>
  <c r="T382" i="2"/>
  <c r="R382" i="2"/>
  <c r="P382" i="2"/>
  <c r="BK382" i="2"/>
  <c r="J382" i="2"/>
  <c r="BE382" i="2" s="1"/>
  <c r="BI381" i="2"/>
  <c r="BH381" i="2"/>
  <c r="BG381" i="2"/>
  <c r="BF381" i="2"/>
  <c r="T381" i="2"/>
  <c r="R381" i="2"/>
  <c r="P381" i="2"/>
  <c r="BK381" i="2"/>
  <c r="J381" i="2"/>
  <c r="BE381" i="2" s="1"/>
  <c r="BI380" i="2"/>
  <c r="BH380" i="2"/>
  <c r="BG380" i="2"/>
  <c r="BF380" i="2"/>
  <c r="T380" i="2"/>
  <c r="R380" i="2"/>
  <c r="P380" i="2"/>
  <c r="BK380" i="2"/>
  <c r="J380" i="2"/>
  <c r="BE380" i="2" s="1"/>
  <c r="BI376" i="2"/>
  <c r="BH376" i="2"/>
  <c r="BG376" i="2"/>
  <c r="BF376" i="2"/>
  <c r="T376" i="2"/>
  <c r="R376" i="2"/>
  <c r="P376" i="2"/>
  <c r="BK376" i="2"/>
  <c r="J376" i="2"/>
  <c r="BE376" i="2" s="1"/>
  <c r="BI375" i="2"/>
  <c r="BH375" i="2"/>
  <c r="BG375" i="2"/>
  <c r="BF375" i="2"/>
  <c r="T375" i="2"/>
  <c r="R375" i="2"/>
  <c r="P375" i="2"/>
  <c r="BK375" i="2"/>
  <c r="J375" i="2"/>
  <c r="BE375" i="2" s="1"/>
  <c r="BI372" i="2"/>
  <c r="BH372" i="2"/>
  <c r="BG372" i="2"/>
  <c r="BF372" i="2"/>
  <c r="T372" i="2"/>
  <c r="R372" i="2"/>
  <c r="P372" i="2"/>
  <c r="BK372" i="2"/>
  <c r="J372" i="2"/>
  <c r="BE372" i="2" s="1"/>
  <c r="BI370" i="2"/>
  <c r="BH370" i="2"/>
  <c r="BG370" i="2"/>
  <c r="BF370" i="2"/>
  <c r="T370" i="2"/>
  <c r="R370" i="2"/>
  <c r="P370" i="2"/>
  <c r="BK370" i="2"/>
  <c r="J370" i="2"/>
  <c r="BE370" i="2" s="1"/>
  <c r="BI369" i="2"/>
  <c r="BH369" i="2"/>
  <c r="BG369" i="2"/>
  <c r="BF369" i="2"/>
  <c r="T369" i="2"/>
  <c r="R369" i="2"/>
  <c r="P369" i="2"/>
  <c r="BK369" i="2"/>
  <c r="J369" i="2"/>
  <c r="BE369" i="2" s="1"/>
  <c r="BI368" i="2"/>
  <c r="BH368" i="2"/>
  <c r="BG368" i="2"/>
  <c r="BF368" i="2"/>
  <c r="T368" i="2"/>
  <c r="R368" i="2"/>
  <c r="P368" i="2"/>
  <c r="BK368" i="2"/>
  <c r="J368" i="2"/>
  <c r="BE368" i="2" s="1"/>
  <c r="BI365" i="2"/>
  <c r="BH365" i="2"/>
  <c r="BG365" i="2"/>
  <c r="BF365" i="2"/>
  <c r="T365" i="2"/>
  <c r="R365" i="2"/>
  <c r="P365" i="2"/>
  <c r="BK365" i="2"/>
  <c r="J365" i="2"/>
  <c r="BE365" i="2" s="1"/>
  <c r="BI362" i="2"/>
  <c r="BH362" i="2"/>
  <c r="BG362" i="2"/>
  <c r="BF362" i="2"/>
  <c r="T362" i="2"/>
  <c r="R362" i="2"/>
  <c r="P362" i="2"/>
  <c r="BK362" i="2"/>
  <c r="J362" i="2"/>
  <c r="BE362" i="2" s="1"/>
  <c r="BI359" i="2"/>
  <c r="BH359" i="2"/>
  <c r="BG359" i="2"/>
  <c r="BF359" i="2"/>
  <c r="T359" i="2"/>
  <c r="R359" i="2"/>
  <c r="P359" i="2"/>
  <c r="BK359" i="2"/>
  <c r="J359" i="2"/>
  <c r="BE359" i="2" s="1"/>
  <c r="BI345" i="2"/>
  <c r="BH345" i="2"/>
  <c r="BG345" i="2"/>
  <c r="BF345" i="2"/>
  <c r="T345" i="2"/>
  <c r="R345" i="2"/>
  <c r="P345" i="2"/>
  <c r="BK345" i="2"/>
  <c r="J345" i="2"/>
  <c r="BE345" i="2" s="1"/>
  <c r="BI342" i="2"/>
  <c r="BH342" i="2"/>
  <c r="BG342" i="2"/>
  <c r="BF342" i="2"/>
  <c r="T342" i="2"/>
  <c r="R342" i="2"/>
  <c r="P342" i="2"/>
  <c r="BK342" i="2"/>
  <c r="J342" i="2"/>
  <c r="BE342" i="2" s="1"/>
  <c r="BI328" i="2"/>
  <c r="BH328" i="2"/>
  <c r="BG328" i="2"/>
  <c r="BF328" i="2"/>
  <c r="T328" i="2"/>
  <c r="R328" i="2"/>
  <c r="P328" i="2"/>
  <c r="BK328" i="2"/>
  <c r="J328" i="2"/>
  <c r="BE328" i="2" s="1"/>
  <c r="BI317" i="2"/>
  <c r="BH317" i="2"/>
  <c r="BG317" i="2"/>
  <c r="BF317" i="2"/>
  <c r="T317" i="2"/>
  <c r="R317" i="2"/>
  <c r="P317" i="2"/>
  <c r="BK317" i="2"/>
  <c r="J317" i="2"/>
  <c r="BE317" i="2" s="1"/>
  <c r="BI306" i="2"/>
  <c r="BH306" i="2"/>
  <c r="BG306" i="2"/>
  <c r="BF306" i="2"/>
  <c r="T306" i="2"/>
  <c r="R306" i="2"/>
  <c r="P306" i="2"/>
  <c r="BK306" i="2"/>
  <c r="J306" i="2"/>
  <c r="BE306" i="2" s="1"/>
  <c r="BI304" i="2"/>
  <c r="BH304" i="2"/>
  <c r="BG304" i="2"/>
  <c r="BF304" i="2"/>
  <c r="T304" i="2"/>
  <c r="R304" i="2"/>
  <c r="P304" i="2"/>
  <c r="BK304" i="2"/>
  <c r="J304" i="2"/>
  <c r="BE304" i="2" s="1"/>
  <c r="BI303" i="2"/>
  <c r="BH303" i="2"/>
  <c r="BG303" i="2"/>
  <c r="BF303" i="2"/>
  <c r="T303" i="2"/>
  <c r="R303" i="2"/>
  <c r="P303" i="2"/>
  <c r="BK303" i="2"/>
  <c r="J303" i="2"/>
  <c r="BE303" i="2" s="1"/>
  <c r="BI302" i="2"/>
  <c r="BH302" i="2"/>
  <c r="BG302" i="2"/>
  <c r="BF302" i="2"/>
  <c r="T302" i="2"/>
  <c r="R302" i="2"/>
  <c r="P302" i="2"/>
  <c r="BK302" i="2"/>
  <c r="J302" i="2"/>
  <c r="BE302" i="2" s="1"/>
  <c r="BI301" i="2"/>
  <c r="BH301" i="2"/>
  <c r="BG301" i="2"/>
  <c r="BF301" i="2"/>
  <c r="T301" i="2"/>
  <c r="R301" i="2"/>
  <c r="P301" i="2"/>
  <c r="BK301" i="2"/>
  <c r="J301" i="2"/>
  <c r="BE301" i="2" s="1"/>
  <c r="BI300" i="2"/>
  <c r="BH300" i="2"/>
  <c r="BG300" i="2"/>
  <c r="BF300" i="2"/>
  <c r="T300" i="2"/>
  <c r="R300" i="2"/>
  <c r="P300" i="2"/>
  <c r="BK300" i="2"/>
  <c r="J300" i="2"/>
  <c r="BE300" i="2" s="1"/>
  <c r="BI298" i="2"/>
  <c r="BH298" i="2"/>
  <c r="BG298" i="2"/>
  <c r="BF298" i="2"/>
  <c r="T298" i="2"/>
  <c r="R298" i="2"/>
  <c r="P298" i="2"/>
  <c r="BK298" i="2"/>
  <c r="J298" i="2"/>
  <c r="BE298" i="2" s="1"/>
  <c r="BI296" i="2"/>
  <c r="BH296" i="2"/>
  <c r="BG296" i="2"/>
  <c r="BF296" i="2"/>
  <c r="T296" i="2"/>
  <c r="R296" i="2"/>
  <c r="P296" i="2"/>
  <c r="BK296" i="2"/>
  <c r="J296" i="2"/>
  <c r="BE296" i="2" s="1"/>
  <c r="BI295" i="2"/>
  <c r="BH295" i="2"/>
  <c r="BG295" i="2"/>
  <c r="BF295" i="2"/>
  <c r="T295" i="2"/>
  <c r="R295" i="2"/>
  <c r="P295" i="2"/>
  <c r="BK295" i="2"/>
  <c r="J295" i="2"/>
  <c r="BE295" i="2" s="1"/>
  <c r="BI294" i="2"/>
  <c r="BH294" i="2"/>
  <c r="BG294" i="2"/>
  <c r="BF294" i="2"/>
  <c r="T294" i="2"/>
  <c r="R294" i="2"/>
  <c r="P294" i="2"/>
  <c r="BK294" i="2"/>
  <c r="J294" i="2"/>
  <c r="BE294" i="2" s="1"/>
  <c r="BI293" i="2"/>
  <c r="BH293" i="2"/>
  <c r="BG293" i="2"/>
  <c r="BF293" i="2"/>
  <c r="T293" i="2"/>
  <c r="R293" i="2"/>
  <c r="P293" i="2"/>
  <c r="BK293" i="2"/>
  <c r="J293" i="2"/>
  <c r="BE293" i="2" s="1"/>
  <c r="BI292" i="2"/>
  <c r="BH292" i="2"/>
  <c r="BG292" i="2"/>
  <c r="BF292" i="2"/>
  <c r="T292" i="2"/>
  <c r="R292" i="2"/>
  <c r="P292" i="2"/>
  <c r="BK292" i="2"/>
  <c r="J292" i="2"/>
  <c r="BE292" i="2" s="1"/>
  <c r="BI291" i="2"/>
  <c r="BH291" i="2"/>
  <c r="BG291" i="2"/>
  <c r="BF291" i="2"/>
  <c r="T291" i="2"/>
  <c r="R291" i="2"/>
  <c r="P291" i="2"/>
  <c r="BK291" i="2"/>
  <c r="J291" i="2"/>
  <c r="BE291" i="2" s="1"/>
  <c r="BI290" i="2"/>
  <c r="BH290" i="2"/>
  <c r="BG290" i="2"/>
  <c r="BF290" i="2"/>
  <c r="T290" i="2"/>
  <c r="R290" i="2"/>
  <c r="P290" i="2"/>
  <c r="BK290" i="2"/>
  <c r="J290" i="2"/>
  <c r="BE290" i="2" s="1"/>
  <c r="BI288" i="2"/>
  <c r="BH288" i="2"/>
  <c r="BG288" i="2"/>
  <c r="BF288" i="2"/>
  <c r="T288" i="2"/>
  <c r="R288" i="2"/>
  <c r="P288" i="2"/>
  <c r="BK288" i="2"/>
  <c r="J288" i="2"/>
  <c r="BE288" i="2" s="1"/>
  <c r="BI287" i="2"/>
  <c r="BH287" i="2"/>
  <c r="BG287" i="2"/>
  <c r="BF287" i="2"/>
  <c r="T287" i="2"/>
  <c r="R287" i="2"/>
  <c r="P287" i="2"/>
  <c r="BK287" i="2"/>
  <c r="J287" i="2"/>
  <c r="BE287" i="2" s="1"/>
  <c r="BI286" i="2"/>
  <c r="BH286" i="2"/>
  <c r="BG286" i="2"/>
  <c r="BF286" i="2"/>
  <c r="T286" i="2"/>
  <c r="R286" i="2"/>
  <c r="P286" i="2"/>
  <c r="BK286" i="2"/>
  <c r="J286" i="2"/>
  <c r="BE286" i="2" s="1"/>
  <c r="BI285" i="2"/>
  <c r="BH285" i="2"/>
  <c r="BG285" i="2"/>
  <c r="BF285" i="2"/>
  <c r="T285" i="2"/>
  <c r="R285" i="2"/>
  <c r="P285" i="2"/>
  <c r="BK285" i="2"/>
  <c r="J285" i="2"/>
  <c r="BE285" i="2" s="1"/>
  <c r="BI284" i="2"/>
  <c r="BH284" i="2"/>
  <c r="BG284" i="2"/>
  <c r="BF284" i="2"/>
  <c r="T284" i="2"/>
  <c r="R284" i="2"/>
  <c r="P284" i="2"/>
  <c r="BK284" i="2"/>
  <c r="J284" i="2"/>
  <c r="BE284" i="2" s="1"/>
  <c r="BI283" i="2"/>
  <c r="BH283" i="2"/>
  <c r="BG283" i="2"/>
  <c r="BF283" i="2"/>
  <c r="T283" i="2"/>
  <c r="R283" i="2"/>
  <c r="P283" i="2"/>
  <c r="BK283" i="2"/>
  <c r="J283" i="2"/>
  <c r="BE283" i="2" s="1"/>
  <c r="BI282" i="2"/>
  <c r="BH282" i="2"/>
  <c r="BG282" i="2"/>
  <c r="BF282" i="2"/>
  <c r="T282" i="2"/>
  <c r="R282" i="2"/>
  <c r="P282" i="2"/>
  <c r="BK282" i="2"/>
  <c r="J282" i="2"/>
  <c r="BE282" i="2" s="1"/>
  <c r="BI281" i="2"/>
  <c r="BH281" i="2"/>
  <c r="BG281" i="2"/>
  <c r="BF281" i="2"/>
  <c r="T281" i="2"/>
  <c r="R281" i="2"/>
  <c r="P281" i="2"/>
  <c r="BK281" i="2"/>
  <c r="J281" i="2"/>
  <c r="BE281" i="2" s="1"/>
  <c r="BI280" i="2"/>
  <c r="BH280" i="2"/>
  <c r="BG280" i="2"/>
  <c r="BF280" i="2"/>
  <c r="T280" i="2"/>
  <c r="R280" i="2"/>
  <c r="P280" i="2"/>
  <c r="BK280" i="2"/>
  <c r="J280" i="2"/>
  <c r="BE280" i="2" s="1"/>
  <c r="BI279" i="2"/>
  <c r="BH279" i="2"/>
  <c r="BG279" i="2"/>
  <c r="BF279" i="2"/>
  <c r="T279" i="2"/>
  <c r="R279" i="2"/>
  <c r="P279" i="2"/>
  <c r="BK279" i="2"/>
  <c r="J279" i="2"/>
  <c r="BE279" i="2" s="1"/>
  <c r="BI277" i="2"/>
  <c r="BH277" i="2"/>
  <c r="BG277" i="2"/>
  <c r="BF277" i="2"/>
  <c r="T277" i="2"/>
  <c r="R277" i="2"/>
  <c r="P277" i="2"/>
  <c r="BK277" i="2"/>
  <c r="J277" i="2"/>
  <c r="BE277" i="2" s="1"/>
  <c r="BI276" i="2"/>
  <c r="BH276" i="2"/>
  <c r="BG276" i="2"/>
  <c r="BF276" i="2"/>
  <c r="T276" i="2"/>
  <c r="R276" i="2"/>
  <c r="P276" i="2"/>
  <c r="BK276" i="2"/>
  <c r="J276" i="2"/>
  <c r="BE276" i="2" s="1"/>
  <c r="BI273" i="2"/>
  <c r="BH273" i="2"/>
  <c r="BG273" i="2"/>
  <c r="BF273" i="2"/>
  <c r="T273" i="2"/>
  <c r="R273" i="2"/>
  <c r="P273" i="2"/>
  <c r="BK273" i="2"/>
  <c r="J273" i="2"/>
  <c r="BE273" i="2" s="1"/>
  <c r="BI272" i="2"/>
  <c r="BH272" i="2"/>
  <c r="BG272" i="2"/>
  <c r="BF272" i="2"/>
  <c r="T272" i="2"/>
  <c r="R272" i="2"/>
  <c r="P272" i="2"/>
  <c r="BK272" i="2"/>
  <c r="J272" i="2"/>
  <c r="BE272" i="2" s="1"/>
  <c r="BI269" i="2"/>
  <c r="BH269" i="2"/>
  <c r="BG269" i="2"/>
  <c r="BF269" i="2"/>
  <c r="T269" i="2"/>
  <c r="R269" i="2"/>
  <c r="P269" i="2"/>
  <c r="BK269" i="2"/>
  <c r="J269" i="2"/>
  <c r="BE269" i="2" s="1"/>
  <c r="BI263" i="2"/>
  <c r="BH263" i="2"/>
  <c r="BG263" i="2"/>
  <c r="BF263" i="2"/>
  <c r="T263" i="2"/>
  <c r="R263" i="2"/>
  <c r="P263" i="2"/>
  <c r="BK263" i="2"/>
  <c r="J263" i="2"/>
  <c r="BE263" i="2" s="1"/>
  <c r="BI261" i="2"/>
  <c r="BH261" i="2"/>
  <c r="BG261" i="2"/>
  <c r="BF261" i="2"/>
  <c r="T261" i="2"/>
  <c r="R261" i="2"/>
  <c r="P261" i="2"/>
  <c r="BK261" i="2"/>
  <c r="J261" i="2"/>
  <c r="BE261" i="2" s="1"/>
  <c r="BI258" i="2"/>
  <c r="BH258" i="2"/>
  <c r="BG258" i="2"/>
  <c r="BF258" i="2"/>
  <c r="T258" i="2"/>
  <c r="R258" i="2"/>
  <c r="P258" i="2"/>
  <c r="BK258" i="2"/>
  <c r="J258" i="2"/>
  <c r="BE258" i="2" s="1"/>
  <c r="BI256" i="2"/>
  <c r="BH256" i="2"/>
  <c r="BG256" i="2"/>
  <c r="BF256" i="2"/>
  <c r="T256" i="2"/>
  <c r="R256" i="2"/>
  <c r="P256" i="2"/>
  <c r="BK256" i="2"/>
  <c r="J256" i="2"/>
  <c r="BE256" i="2" s="1"/>
  <c r="BI253" i="2"/>
  <c r="BH253" i="2"/>
  <c r="BG253" i="2"/>
  <c r="BF253" i="2"/>
  <c r="T253" i="2"/>
  <c r="R253" i="2"/>
  <c r="P253" i="2"/>
  <c r="BK253" i="2"/>
  <c r="J253" i="2"/>
  <c r="BE253" i="2" s="1"/>
  <c r="BI251" i="2"/>
  <c r="BH251" i="2"/>
  <c r="BG251" i="2"/>
  <c r="BF251" i="2"/>
  <c r="T251" i="2"/>
  <c r="R251" i="2"/>
  <c r="P251" i="2"/>
  <c r="BK251" i="2"/>
  <c r="J251" i="2"/>
  <c r="BE251" i="2" s="1"/>
  <c r="BI243" i="2"/>
  <c r="BH243" i="2"/>
  <c r="BG243" i="2"/>
  <c r="BF243" i="2"/>
  <c r="T243" i="2"/>
  <c r="R243" i="2"/>
  <c r="P243" i="2"/>
  <c r="BK243" i="2"/>
  <c r="J243" i="2"/>
  <c r="BE243" i="2" s="1"/>
  <c r="BI242" i="2"/>
  <c r="BH242" i="2"/>
  <c r="BG242" i="2"/>
  <c r="BF242" i="2"/>
  <c r="T242" i="2"/>
  <c r="R242" i="2"/>
  <c r="P242" i="2"/>
  <c r="BK242" i="2"/>
  <c r="J242" i="2"/>
  <c r="BE242" i="2" s="1"/>
  <c r="BI236" i="2"/>
  <c r="BH236" i="2"/>
  <c r="BG236" i="2"/>
  <c r="BF236" i="2"/>
  <c r="T236" i="2"/>
  <c r="R236" i="2"/>
  <c r="P236" i="2"/>
  <c r="BK236" i="2"/>
  <c r="J236" i="2"/>
  <c r="BE236" i="2" s="1"/>
  <c r="BI235" i="2"/>
  <c r="BH235" i="2"/>
  <c r="BG235" i="2"/>
  <c r="BF235" i="2"/>
  <c r="T235" i="2"/>
  <c r="R235" i="2"/>
  <c r="P235" i="2"/>
  <c r="BK235" i="2"/>
  <c r="J235" i="2"/>
  <c r="BE235" i="2" s="1"/>
  <c r="BI232" i="2"/>
  <c r="BH232" i="2"/>
  <c r="BG232" i="2"/>
  <c r="BF232" i="2"/>
  <c r="T232" i="2"/>
  <c r="R232" i="2"/>
  <c r="P232" i="2"/>
  <c r="BK232" i="2"/>
  <c r="J232" i="2"/>
  <c r="BE232" i="2" s="1"/>
  <c r="BI231" i="2"/>
  <c r="BH231" i="2"/>
  <c r="BG231" i="2"/>
  <c r="BF231" i="2"/>
  <c r="T231" i="2"/>
  <c r="R231" i="2"/>
  <c r="P231" i="2"/>
  <c r="BK231" i="2"/>
  <c r="J231" i="2"/>
  <c r="BE231" i="2" s="1"/>
  <c r="BI228" i="2"/>
  <c r="BH228" i="2"/>
  <c r="BG228" i="2"/>
  <c r="BF228" i="2"/>
  <c r="T228" i="2"/>
  <c r="R228" i="2"/>
  <c r="P228" i="2"/>
  <c r="BK228" i="2"/>
  <c r="J228" i="2"/>
  <c r="BE228" i="2" s="1"/>
  <c r="BI227" i="2"/>
  <c r="BH227" i="2"/>
  <c r="BG227" i="2"/>
  <c r="BF227" i="2"/>
  <c r="T227" i="2"/>
  <c r="R227" i="2"/>
  <c r="P227" i="2"/>
  <c r="BK227" i="2"/>
  <c r="J227" i="2"/>
  <c r="BE227" i="2" s="1"/>
  <c r="BI224" i="2"/>
  <c r="BH224" i="2"/>
  <c r="BG224" i="2"/>
  <c r="BF224" i="2"/>
  <c r="T224" i="2"/>
  <c r="R224" i="2"/>
  <c r="P224" i="2"/>
  <c r="BK224" i="2"/>
  <c r="J224" i="2"/>
  <c r="BE224" i="2" s="1"/>
  <c r="BI222" i="2"/>
  <c r="BH222" i="2"/>
  <c r="BG222" i="2"/>
  <c r="BF222" i="2"/>
  <c r="T222" i="2"/>
  <c r="R222" i="2"/>
  <c r="P222" i="2"/>
  <c r="BK222" i="2"/>
  <c r="J222" i="2"/>
  <c r="BE222" i="2" s="1"/>
  <c r="BI221" i="2"/>
  <c r="BH221" i="2"/>
  <c r="BG221" i="2"/>
  <c r="BF221" i="2"/>
  <c r="T221" i="2"/>
  <c r="R221" i="2"/>
  <c r="P221" i="2"/>
  <c r="BK221" i="2"/>
  <c r="J221" i="2"/>
  <c r="BE221" i="2" s="1"/>
  <c r="BI220" i="2"/>
  <c r="BH220" i="2"/>
  <c r="BG220" i="2"/>
  <c r="BF220" i="2"/>
  <c r="T220" i="2"/>
  <c r="R220" i="2"/>
  <c r="P220" i="2"/>
  <c r="BK220" i="2"/>
  <c r="J220" i="2"/>
  <c r="BE220" i="2" s="1"/>
  <c r="BI219" i="2"/>
  <c r="BH219" i="2"/>
  <c r="BG219" i="2"/>
  <c r="BF219" i="2"/>
  <c r="T219" i="2"/>
  <c r="R219" i="2"/>
  <c r="P219" i="2"/>
  <c r="BK219" i="2"/>
  <c r="J219" i="2"/>
  <c r="BE219" i="2" s="1"/>
  <c r="BI218" i="2"/>
  <c r="BH218" i="2"/>
  <c r="BG218" i="2"/>
  <c r="BF218" i="2"/>
  <c r="T218" i="2"/>
  <c r="R218" i="2"/>
  <c r="P218" i="2"/>
  <c r="BK218" i="2"/>
  <c r="J218" i="2"/>
  <c r="BE218" i="2" s="1"/>
  <c r="BI213" i="2"/>
  <c r="BH213" i="2"/>
  <c r="BG213" i="2"/>
  <c r="BF213" i="2"/>
  <c r="T213" i="2"/>
  <c r="R213" i="2"/>
  <c r="P213" i="2"/>
  <c r="BK213" i="2"/>
  <c r="J213" i="2"/>
  <c r="BE213" i="2" s="1"/>
  <c r="BI210" i="2"/>
  <c r="BH210" i="2"/>
  <c r="BG210" i="2"/>
  <c r="BF210" i="2"/>
  <c r="T210" i="2"/>
  <c r="R210" i="2"/>
  <c r="P210" i="2"/>
  <c r="BK210" i="2"/>
  <c r="J210" i="2"/>
  <c r="BE210" i="2" s="1"/>
  <c r="BI208" i="2"/>
  <c r="BH208" i="2"/>
  <c r="BG208" i="2"/>
  <c r="BF208" i="2"/>
  <c r="T208" i="2"/>
  <c r="R208" i="2"/>
  <c r="P208" i="2"/>
  <c r="BK208" i="2"/>
  <c r="J208" i="2"/>
  <c r="BE208" i="2" s="1"/>
  <c r="BI205" i="2"/>
  <c r="BH205" i="2"/>
  <c r="BG205" i="2"/>
  <c r="BF205" i="2"/>
  <c r="T205" i="2"/>
  <c r="T204" i="2" s="1"/>
  <c r="R205" i="2"/>
  <c r="R204" i="2" s="1"/>
  <c r="P205" i="2"/>
  <c r="P204" i="2" s="1"/>
  <c r="BK205" i="2"/>
  <c r="BK204" i="2" s="1"/>
  <c r="J204" i="2" s="1"/>
  <c r="J58" i="2" s="1"/>
  <c r="J205" i="2"/>
  <c r="BE205" i="2" s="1"/>
  <c r="BI203" i="2"/>
  <c r="BH203" i="2"/>
  <c r="BG203" i="2"/>
  <c r="BF203" i="2"/>
  <c r="T203" i="2"/>
  <c r="R203" i="2"/>
  <c r="P203" i="2"/>
  <c r="BK203" i="2"/>
  <c r="J203" i="2"/>
  <c r="BE203" i="2" s="1"/>
  <c r="BI201" i="2"/>
  <c r="BH201" i="2"/>
  <c r="BG201" i="2"/>
  <c r="BF201" i="2"/>
  <c r="T201" i="2"/>
  <c r="R201" i="2"/>
  <c r="P201" i="2"/>
  <c r="BK201" i="2"/>
  <c r="J201" i="2"/>
  <c r="BE201" i="2" s="1"/>
  <c r="BI200" i="2"/>
  <c r="BH200" i="2"/>
  <c r="BG200" i="2"/>
  <c r="BF200" i="2"/>
  <c r="T200" i="2"/>
  <c r="R200" i="2"/>
  <c r="P200" i="2"/>
  <c r="BK200" i="2"/>
  <c r="J200" i="2"/>
  <c r="BE200" i="2" s="1"/>
  <c r="BI199" i="2"/>
  <c r="BH199" i="2"/>
  <c r="BG199" i="2"/>
  <c r="BF199" i="2"/>
  <c r="T199" i="2"/>
  <c r="R199" i="2"/>
  <c r="P199" i="2"/>
  <c r="BK199" i="2"/>
  <c r="J199" i="2"/>
  <c r="BE199" i="2" s="1"/>
  <c r="BI192" i="2"/>
  <c r="BH192" i="2"/>
  <c r="BG192" i="2"/>
  <c r="BF192" i="2"/>
  <c r="T192" i="2"/>
  <c r="R192" i="2"/>
  <c r="P192" i="2"/>
  <c r="BK192" i="2"/>
  <c r="J192" i="2"/>
  <c r="BE192" i="2" s="1"/>
  <c r="BI189" i="2"/>
  <c r="BH189" i="2"/>
  <c r="BG189" i="2"/>
  <c r="BF189" i="2"/>
  <c r="T189" i="2"/>
  <c r="R189" i="2"/>
  <c r="P189" i="2"/>
  <c r="BK189" i="2"/>
  <c r="J189" i="2"/>
  <c r="BE189" i="2" s="1"/>
  <c r="BI186" i="2"/>
  <c r="BH186" i="2"/>
  <c r="BG186" i="2"/>
  <c r="BF186" i="2"/>
  <c r="T186" i="2"/>
  <c r="R186" i="2"/>
  <c r="P186" i="2"/>
  <c r="BK186" i="2"/>
  <c r="J186" i="2"/>
  <c r="BE186" i="2" s="1"/>
  <c r="BI183" i="2"/>
  <c r="BH183" i="2"/>
  <c r="BG183" i="2"/>
  <c r="BF183" i="2"/>
  <c r="T183" i="2"/>
  <c r="R183" i="2"/>
  <c r="P183" i="2"/>
  <c r="BK183" i="2"/>
  <c r="J183" i="2"/>
  <c r="BE183" i="2" s="1"/>
  <c r="BI180" i="2"/>
  <c r="BH180" i="2"/>
  <c r="BG180" i="2"/>
  <c r="BF180" i="2"/>
  <c r="T180" i="2"/>
  <c r="R180" i="2"/>
  <c r="P180" i="2"/>
  <c r="BK180" i="2"/>
  <c r="J180" i="2"/>
  <c r="BE180" i="2" s="1"/>
  <c r="BI177" i="2"/>
  <c r="BH177" i="2"/>
  <c r="BG177" i="2"/>
  <c r="BF177" i="2"/>
  <c r="T177" i="2"/>
  <c r="R177" i="2"/>
  <c r="P177" i="2"/>
  <c r="BK177" i="2"/>
  <c r="J177" i="2"/>
  <c r="BE177" i="2" s="1"/>
  <c r="BI174" i="2"/>
  <c r="BH174" i="2"/>
  <c r="BG174" i="2"/>
  <c r="BF174" i="2"/>
  <c r="T174" i="2"/>
  <c r="R174" i="2"/>
  <c r="P174" i="2"/>
  <c r="BK174" i="2"/>
  <c r="J174" i="2"/>
  <c r="BE174" i="2" s="1"/>
  <c r="BI171" i="2"/>
  <c r="BH171" i="2"/>
  <c r="BG171" i="2"/>
  <c r="BF171" i="2"/>
  <c r="T171" i="2"/>
  <c r="R171" i="2"/>
  <c r="P171" i="2"/>
  <c r="BK171" i="2"/>
  <c r="J171" i="2"/>
  <c r="BE171" i="2" s="1"/>
  <c r="BI165" i="2"/>
  <c r="BH165" i="2"/>
  <c r="BG165" i="2"/>
  <c r="BF165" i="2"/>
  <c r="T165" i="2"/>
  <c r="R165" i="2"/>
  <c r="P165" i="2"/>
  <c r="BK165" i="2"/>
  <c r="J165" i="2"/>
  <c r="BE165" i="2" s="1"/>
  <c r="BI158" i="2"/>
  <c r="BH158" i="2"/>
  <c r="BG158" i="2"/>
  <c r="BF158" i="2"/>
  <c r="T158" i="2"/>
  <c r="R158" i="2"/>
  <c r="P158" i="2"/>
  <c r="BK158" i="2"/>
  <c r="J158" i="2"/>
  <c r="BE158" i="2" s="1"/>
  <c r="BI152" i="2"/>
  <c r="BH152" i="2"/>
  <c r="BG152" i="2"/>
  <c r="BF152" i="2"/>
  <c r="T152" i="2"/>
  <c r="R152" i="2"/>
  <c r="P152" i="2"/>
  <c r="BK152" i="2"/>
  <c r="J152" i="2"/>
  <c r="BE152" i="2" s="1"/>
  <c r="BI144" i="2"/>
  <c r="BH144" i="2"/>
  <c r="BG144" i="2"/>
  <c r="BF144" i="2"/>
  <c r="T144" i="2"/>
  <c r="R144" i="2"/>
  <c r="P144" i="2"/>
  <c r="BK144" i="2"/>
  <c r="J144" i="2"/>
  <c r="BE144" i="2" s="1"/>
  <c r="BI136" i="2"/>
  <c r="BH136" i="2"/>
  <c r="BG136" i="2"/>
  <c r="BF136" i="2"/>
  <c r="T136" i="2"/>
  <c r="R136" i="2"/>
  <c r="P136" i="2"/>
  <c r="BK136" i="2"/>
  <c r="J136" i="2"/>
  <c r="BE136" i="2" s="1"/>
  <c r="BI129" i="2"/>
  <c r="BH129" i="2"/>
  <c r="BG129" i="2"/>
  <c r="BF129" i="2"/>
  <c r="T129" i="2"/>
  <c r="R129" i="2"/>
  <c r="P129" i="2"/>
  <c r="BK129" i="2"/>
  <c r="J129" i="2"/>
  <c r="BE129" i="2" s="1"/>
  <c r="BI123" i="2"/>
  <c r="BH123" i="2"/>
  <c r="BG123" i="2"/>
  <c r="BF123" i="2"/>
  <c r="T123" i="2"/>
  <c r="R123" i="2"/>
  <c r="P123" i="2"/>
  <c r="BK123" i="2"/>
  <c r="J123" i="2"/>
  <c r="BE123" i="2" s="1"/>
  <c r="BI115" i="2"/>
  <c r="BH115" i="2"/>
  <c r="BG115" i="2"/>
  <c r="BF115" i="2"/>
  <c r="T115" i="2"/>
  <c r="R115" i="2"/>
  <c r="P115" i="2"/>
  <c r="BK115" i="2"/>
  <c r="J115" i="2"/>
  <c r="BE115" i="2" s="1"/>
  <c r="BI109" i="2"/>
  <c r="BH109" i="2"/>
  <c r="BG109" i="2"/>
  <c r="BF109" i="2"/>
  <c r="T109" i="2"/>
  <c r="R109" i="2"/>
  <c r="P109" i="2"/>
  <c r="BK109" i="2"/>
  <c r="J109" i="2"/>
  <c r="BE109" i="2" s="1"/>
  <c r="BI105" i="2"/>
  <c r="BH105" i="2"/>
  <c r="BG105" i="2"/>
  <c r="BF105" i="2"/>
  <c r="T105" i="2"/>
  <c r="R105" i="2"/>
  <c r="P105" i="2"/>
  <c r="BK105" i="2"/>
  <c r="J105" i="2"/>
  <c r="BE105" i="2" s="1"/>
  <c r="BI102" i="2"/>
  <c r="BH102" i="2"/>
  <c r="BG102" i="2"/>
  <c r="BF102" i="2"/>
  <c r="T102" i="2"/>
  <c r="R102" i="2"/>
  <c r="P102" i="2"/>
  <c r="BK102" i="2"/>
  <c r="J102" i="2"/>
  <c r="BE102" i="2" s="1"/>
  <c r="BI99" i="2"/>
  <c r="BH99" i="2"/>
  <c r="BG99" i="2"/>
  <c r="BF99" i="2"/>
  <c r="T99" i="2"/>
  <c r="R99" i="2"/>
  <c r="P99" i="2"/>
  <c r="BK99" i="2"/>
  <c r="J99" i="2"/>
  <c r="BE99" i="2" s="1"/>
  <c r="BI91" i="2"/>
  <c r="BH91" i="2"/>
  <c r="BG91" i="2"/>
  <c r="BF91" i="2"/>
  <c r="T91" i="2"/>
  <c r="R91" i="2"/>
  <c r="P91" i="2"/>
  <c r="BK91" i="2"/>
  <c r="J91" i="2"/>
  <c r="BE91" i="2" s="1"/>
  <c r="J84" i="2"/>
  <c r="F82" i="2"/>
  <c r="E80" i="2"/>
  <c r="J47" i="2"/>
  <c r="F45" i="2"/>
  <c r="E43" i="2"/>
  <c r="J16" i="2"/>
  <c r="E16" i="2"/>
  <c r="F48" i="2" s="1"/>
  <c r="J15" i="2"/>
  <c r="J13" i="2"/>
  <c r="E13" i="2"/>
  <c r="F84" i="2" s="1"/>
  <c r="J12" i="2"/>
  <c r="J10" i="2"/>
  <c r="J45" i="2" s="1"/>
  <c r="AS51" i="1"/>
  <c r="L47" i="1"/>
  <c r="AM46" i="1"/>
  <c r="L46" i="1"/>
  <c r="AM44" i="1"/>
  <c r="L44" i="1"/>
  <c r="L42" i="1"/>
  <c r="L41" i="1"/>
  <c r="F47" i="2" l="1"/>
  <c r="P207" i="2"/>
  <c r="T297" i="2"/>
  <c r="P444" i="2"/>
  <c r="P135" i="2"/>
  <c r="R388" i="2"/>
  <c r="BK207" i="2"/>
  <c r="J207" i="2" s="1"/>
  <c r="J60" i="2" s="1"/>
  <c r="BK534" i="2"/>
  <c r="J534" i="2" s="1"/>
  <c r="J69" i="2" s="1"/>
  <c r="BK90" i="2"/>
  <c r="R198" i="2"/>
  <c r="BK371" i="2"/>
  <c r="J371" i="2" s="1"/>
  <c r="J65" i="2" s="1"/>
  <c r="T388" i="2"/>
  <c r="R451" i="2"/>
  <c r="P90" i="2"/>
  <c r="R297" i="2"/>
  <c r="P297" i="2"/>
  <c r="BK297" i="2"/>
  <c r="J297" i="2" s="1"/>
  <c r="J63" i="2" s="1"/>
  <c r="BK305" i="2"/>
  <c r="J305" i="2" s="1"/>
  <c r="J64" i="2" s="1"/>
  <c r="T451" i="2"/>
  <c r="BK108" i="2"/>
  <c r="J108" i="2" s="1"/>
  <c r="J55" i="2" s="1"/>
  <c r="BK135" i="2"/>
  <c r="J135" i="2" s="1"/>
  <c r="J56" i="2" s="1"/>
  <c r="BK212" i="2"/>
  <c r="J212" i="2" s="1"/>
  <c r="J61" i="2" s="1"/>
  <c r="R223" i="2"/>
  <c r="R444" i="2"/>
  <c r="T534" i="2"/>
  <c r="P541" i="2"/>
  <c r="F32" i="2"/>
  <c r="BD52" i="1" s="1"/>
  <c r="BD51" i="1" s="1"/>
  <c r="W30" i="1" s="1"/>
  <c r="F29" i="2"/>
  <c r="BA52" i="1" s="1"/>
  <c r="BA51" i="1" s="1"/>
  <c r="AW51" i="1" s="1"/>
  <c r="AK27" i="1" s="1"/>
  <c r="P108" i="2"/>
  <c r="T198" i="2"/>
  <c r="P212" i="2"/>
  <c r="T223" i="2"/>
  <c r="P305" i="2"/>
  <c r="P371" i="2"/>
  <c r="R90" i="2"/>
  <c r="F30" i="2"/>
  <c r="BB52" i="1" s="1"/>
  <c r="BB51" i="1" s="1"/>
  <c r="W28" i="1" s="1"/>
  <c r="R108" i="2"/>
  <c r="R135" i="2"/>
  <c r="BK198" i="2"/>
  <c r="J198" i="2" s="1"/>
  <c r="J57" i="2" s="1"/>
  <c r="R207" i="2"/>
  <c r="R212" i="2"/>
  <c r="BK223" i="2"/>
  <c r="J223" i="2" s="1"/>
  <c r="J62" i="2" s="1"/>
  <c r="R305" i="2"/>
  <c r="R371" i="2"/>
  <c r="BK388" i="2"/>
  <c r="J388" i="2" s="1"/>
  <c r="J66" i="2" s="1"/>
  <c r="BK451" i="2"/>
  <c r="J451" i="2" s="1"/>
  <c r="J68" i="2" s="1"/>
  <c r="P534" i="2"/>
  <c r="T90" i="2"/>
  <c r="F31" i="2"/>
  <c r="BC52" i="1" s="1"/>
  <c r="BC51" i="1" s="1"/>
  <c r="W29" i="1" s="1"/>
  <c r="T108" i="2"/>
  <c r="T135" i="2"/>
  <c r="P198" i="2"/>
  <c r="T207" i="2"/>
  <c r="T212" i="2"/>
  <c r="P223" i="2"/>
  <c r="T305" i="2"/>
  <c r="T371" i="2"/>
  <c r="P388" i="2"/>
  <c r="T444" i="2"/>
  <c r="P451" i="2"/>
  <c r="R534" i="2"/>
  <c r="R541" i="2"/>
  <c r="J90" i="2"/>
  <c r="J54" i="2" s="1"/>
  <c r="J28" i="2"/>
  <c r="AV52" i="1" s="1"/>
  <c r="F85" i="2"/>
  <c r="J29" i="2"/>
  <c r="AW52" i="1" s="1"/>
  <c r="J82" i="2"/>
  <c r="F28" i="2"/>
  <c r="AZ52" i="1" s="1"/>
  <c r="AZ51" i="1" s="1"/>
  <c r="T89" i="2" l="1"/>
  <c r="AY51" i="1"/>
  <c r="R89" i="2"/>
  <c r="W27" i="1"/>
  <c r="BK206" i="2"/>
  <c r="J206" i="2" s="1"/>
  <c r="J59" i="2" s="1"/>
  <c r="BK89" i="2"/>
  <c r="J89" i="2" s="1"/>
  <c r="J53" i="2" s="1"/>
  <c r="R206" i="2"/>
  <c r="T206" i="2"/>
  <c r="AX51" i="1"/>
  <c r="P206" i="2"/>
  <c r="P89" i="2"/>
  <c r="W26" i="1"/>
  <c r="AV51" i="1"/>
  <c r="AT52" i="1"/>
  <c r="T88" i="2" l="1"/>
  <c r="R88" i="2"/>
  <c r="BK88" i="2"/>
  <c r="J88" i="2" s="1"/>
  <c r="J52" i="2" s="1"/>
  <c r="P88" i="2"/>
  <c r="AU52" i="1" s="1"/>
  <c r="AU51" i="1" s="1"/>
  <c r="AK26" i="1"/>
  <c r="AT51" i="1"/>
  <c r="J25" i="2" l="1"/>
  <c r="J34" i="2" s="1"/>
  <c r="AG52" i="1" l="1"/>
  <c r="AN52" i="1" s="1"/>
  <c r="AG51" i="1" l="1"/>
  <c r="AK23" i="1" s="1"/>
  <c r="AK32" i="1" s="1"/>
  <c r="AN51" i="1" l="1"/>
</calcChain>
</file>

<file path=xl/sharedStrings.xml><?xml version="1.0" encoding="utf-8"?>
<sst xmlns="http://schemas.openxmlformats.org/spreadsheetml/2006/main" count="5423" uniqueCount="941">
  <si>
    <t>Export VZ</t>
  </si>
  <si>
    <t>List obsahuje:</t>
  </si>
  <si>
    <t>1) Rekapitulace stavby</t>
  </si>
  <si>
    <t>2) Rekapitulace objektů stavby a soupisů prací</t>
  </si>
  <si>
    <t>3.0</t>
  </si>
  <si>
    <t/>
  </si>
  <si>
    <t>False</t>
  </si>
  <si>
    <t>{6b7feb36-2509-4bc8-839d-e192beeac22d}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</si>
  <si>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</si>
  <si>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</si>
  <si>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</si>
  <si>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</si>
  <si>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</si>
  <si>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</si>
  <si>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</si>
  <si>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</si>
  <si>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</si>
  <si>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2018028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</si>
  <si>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položek_x000D_
_x000D_
Podrobnosti k vyplnění naleznete na poslední záložce s Pokyny pro vyplnění</t>
  </si>
  <si>
    <t>Stavba:</t>
  </si>
  <si>
    <t>ČSI - Fráni Šrámka</t>
  </si>
  <si>
    <t>KSO:</t>
  </si>
  <si>
    <t>CC-CZ:</t>
  </si>
  <si>
    <t>Místo:</t>
  </si>
  <si>
    <t>Fráni Šrámka 37, Praha 5</t>
  </si>
  <si>
    <t>Datum:</t>
  </si>
  <si>
    <t>17.8.2018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</si>
  <si>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</si>
  <si>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</si>
  <si>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</si>
  <si>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</si>
  <si>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</si>
  <si>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</si>
  <si>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</si>
  <si>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</si>
  <si>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</si>
  <si>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</si>
  <si>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</si>
  <si>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</si>
  <si>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</si>
  <si>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</si>
  <si>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</si>
  <si>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</si>
  <si>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</si>
  <si>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</si>
  <si>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</si>
  <si>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</si>
  <si>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</si>
  <si>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</si>
  <si>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</si>
  <si>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</si>
  <si>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</si>
  <si>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Objekt, Soupis prací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</si>
  <si>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</si>
  <si>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</si>
  <si>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</si>
  <si>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</si>
  <si>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</si>
  <si>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</si>
  <si>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</si>
  <si>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</si>
  <si>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</si>
  <si>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</si>
  <si>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</si>
  <si>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</si>
  <si>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</si>
  <si>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</si>
  <si>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</si>
  <si>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</si>
  <si>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</si>
  <si>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</si>
  <si>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</si>
  <si>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</si>
  <si>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</si>
  <si>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</si>
  <si>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</si>
  <si>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</si>
  <si>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1) Krycí list soupisu</t>
  </si>
  <si>
    <t>2) Rekapitulace</t>
  </si>
  <si>
    <t>3) Soupis prací</t>
  </si>
  <si>
    <t>Zpět na list:</t>
  </si>
  <si>
    <t>Rekapitulace stavby</t>
  </si>
  <si>
    <t>2</t>
  </si>
  <si>
    <t>KRYCÍ LIST SOUPISU</t>
  </si>
  <si>
    <t>REKAPITULACE ČLENĚNÍ SOUPISU PRACÍ</t>
  </si>
  <si>
    <t>Kód dílu - Popis</t>
  </si>
  <si>
    <t>Cena celkem [CZK]</t>
  </si>
  <si>
    <t>Náklady soupisu celkem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</si>
  <si>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</si>
  <si>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</si>
  <si>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</si>
  <si>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</si>
  <si>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</si>
  <si>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</si>
  <si>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</si>
  <si>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</si>
  <si>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725 - Zdravotechnika - zařizovací předměty</t>
  </si>
  <si>
    <t xml:space="preserve">    735 - Ústřední vytápění - otopná tělesa</t>
  </si>
  <si>
    <t xml:space="preserve">    741 - Elektroinstalace - silnoproud</t>
  </si>
  <si>
    <t xml:space="preserve">    751 - Vzduchotechnika</t>
  </si>
  <si>
    <t xml:space="preserve">    763 - Konstrukce suché výstavby</t>
  </si>
  <si>
    <t xml:space="preserve">    766 - Konstrukce truhlářské</t>
  </si>
  <si>
    <t xml:space="preserve">    776 - Podlahy povlakové</t>
  </si>
  <si>
    <t xml:space="preserve">    783 - Dokončovací práce - nátěry</t>
  </si>
  <si>
    <t xml:space="preserve">    784 - Dokončovací práce - malby a tapety</t>
  </si>
  <si>
    <t>HZS - Hodinové zúčtovací sazby</t>
  </si>
  <si>
    <t>VRN - Vedlejší rozpočtové náklady</t>
  </si>
  <si>
    <t>SOUPIS PRACÍ</t>
  </si>
  <si>
    <t>PČ</t>
  </si>
  <si>
    <t>Popis</t>
  </si>
  <si>
    <t>MJ</t>
  </si>
  <si>
    <t>Množství</t>
  </si>
  <si>
    <t>J.cena [CZK]</t>
  </si>
  <si>
    <t>Cenová soustava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</si>
  <si>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</si>
  <si>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</si>
  <si>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</si>
  <si>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</si>
  <si>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</si>
  <si>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</si>
  <si>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</si>
  <si>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HSV</t>
  </si>
  <si>
    <t>Práce a dodávky HSV</t>
  </si>
  <si>
    <t>ROZPOCET</t>
  </si>
  <si>
    <t>3</t>
  </si>
  <si>
    <t>Svislé a kompletní konstrukce</t>
  </si>
  <si>
    <t>K</t>
  </si>
  <si>
    <t>310321111</t>
  </si>
  <si>
    <t>Hrubá výplň proražených otvorů pro instalace ve zdivu nadzákladovém (materiál v ceně) plochy do 1 m2</t>
  </si>
  <si>
    <t>m3</t>
  </si>
  <si>
    <t>CS ÚRS 2017 01</t>
  </si>
  <si>
    <t>4</t>
  </si>
  <si>
    <t>765375494</t>
  </si>
  <si>
    <t>VV</t>
  </si>
  <si>
    <t>začištění průrazu příčkou (15/15 cm, tl. 15 cm) VZT</t>
  </si>
  <si>
    <t>0,15*0,15*0,15*6</t>
  </si>
  <si>
    <t>začištění průrazu zdí (15/15 cm, tl. 35 cm) VZT</t>
  </si>
  <si>
    <t>0,15*0,15*0,35*1</t>
  </si>
  <si>
    <t>začištění průrazu obv. zdí (15/15 cm, tl. 50 cm) VZT</t>
  </si>
  <si>
    <t>0,15*0,15*0,5*3</t>
  </si>
  <si>
    <t>Součet</t>
  </si>
  <si>
    <t>460710042</t>
  </si>
  <si>
    <t>Vyplnění rýh a otvorů vyplnění a omítnutí rýh hloubky do 5 cm a šířky do 5 cm</t>
  </si>
  <si>
    <t>m</t>
  </si>
  <si>
    <t>64</t>
  </si>
  <si>
    <t>-1409972549</t>
  </si>
  <si>
    <t>začištění drážky pro kabel 3/5 cm EL+VZT</t>
  </si>
  <si>
    <t>16,0</t>
  </si>
  <si>
    <t>460710055</t>
  </si>
  <si>
    <t>Vyplnění rýh a otvorů vyplnění a omítnutí rýh hloubky do 15 cm a šířky přes 10 do 15 cm</t>
  </si>
  <si>
    <t>766808886</t>
  </si>
  <si>
    <t>začištění drážky pro potrubí+kabel 15/15 cm VZT</t>
  </si>
  <si>
    <t>7,5</t>
  </si>
  <si>
    <t>460710102</t>
  </si>
  <si>
    <t>Vyplnění rýh a otvorů zabetonování otvorů ve stropech včetně bednění a výztuže plochy do 0,09 m2 a tlouštky přes 10 d o 20 cm</t>
  </si>
  <si>
    <t>kus</t>
  </si>
  <si>
    <t>-286035799</t>
  </si>
  <si>
    <t>začištění průrazu stropem (15/15 cm, tl. 20 cm) VZT</t>
  </si>
  <si>
    <t>1,0</t>
  </si>
  <si>
    <t>6</t>
  </si>
  <si>
    <t>Úpravy povrchů, podlahy a osazování výplní</t>
  </si>
  <si>
    <t>5</t>
  </si>
  <si>
    <t>611325223</t>
  </si>
  <si>
    <t>Vápenocementová nebo vápenná omítka jednotlivých malých ploch štuková na stropech, plochy jednotlivě přes 0,25 do 1 m2</t>
  </si>
  <si>
    <t>2055763591</t>
  </si>
  <si>
    <t>"patro 1 pravá část - kuchyňka: po vybourání příčky" 1,0</t>
  </si>
  <si>
    <t>"patro 1 levá část - kuchyňka: po vybourání příčky" 1,0</t>
  </si>
  <si>
    <t>612325221</t>
  </si>
  <si>
    <t>Vápenocementová nebo vápenná omítka jednotlivých malých ploch štuková na stěnách, plochy jednotlivě do 0,09 m2</t>
  </si>
  <si>
    <t>-1683360240</t>
  </si>
  <si>
    <t>"z obou stran" 6,0*2</t>
  </si>
  <si>
    <t>"z obou stran" 1,0*2</t>
  </si>
  <si>
    <t>"z obou stran" 3,0*2</t>
  </si>
  <si>
    <t>7</t>
  </si>
  <si>
    <t>612325223</t>
  </si>
  <si>
    <t>Vápenocementová nebo vápenná omítka jednotlivých malých ploch štuková na stěnách, plochy jednotlivě přes 0,25 do 1 m2</t>
  </si>
  <si>
    <t>1676073780</t>
  </si>
  <si>
    <t>"patro 1 - kuchyňka L: po vybourání příčky, na straně bez obkladu" 1,0</t>
  </si>
  <si>
    <t>"patro 1 - kuchyňka P: po vybourání příčky, na straně bez obkladu" 1,0</t>
  </si>
  <si>
    <t>8</t>
  </si>
  <si>
    <t>612325225</t>
  </si>
  <si>
    <t>Vápenocementová nebo vápenná omítka jednotlivých malých ploch štuková na stěnách, plochy jednotlivě přes 1,0 do 4 m2</t>
  </si>
  <si>
    <t>1048874953</t>
  </si>
  <si>
    <t>"patro 1 - kuchyňka L: po vybourání příčky, na straně s odsekaných obkladem" 1,0</t>
  </si>
  <si>
    <t>"patro 1 - kuchyňka p: po vybourání příčky, na straně s odsekaných obkladem" 1,0</t>
  </si>
  <si>
    <t>9</t>
  </si>
  <si>
    <t>Ostatní konstrukce a práce, bourání</t>
  </si>
  <si>
    <t>949101111</t>
  </si>
  <si>
    <t>Lešení pomocné pracovní pro objekty pozemních staveb pro zatížení do 150 kg/m2, o výšce lešeňové podlahy do 1,9 m</t>
  </si>
  <si>
    <t>m2</t>
  </si>
  <si>
    <t>-1374183277</t>
  </si>
  <si>
    <t>"patro 1 - pravá část" 31,2+7,8</t>
  </si>
  <si>
    <t>"patro 1 - levá část" 31,0+7,8</t>
  </si>
  <si>
    <t>"patro 2 - pravá část" 34,6</t>
  </si>
  <si>
    <t>"patro 2 - levá část" 34,4</t>
  </si>
  <si>
    <t>"hala 1 a 2" 44,8+45,7</t>
  </si>
  <si>
    <t>"podesty a schodiště" 16,1*3</t>
  </si>
  <si>
    <t>10</t>
  </si>
  <si>
    <t>952901111</t>
  </si>
  <si>
    <t>Vyčištění budov nebo objektů před předáním do užívání budov bytové nebo občanské výstavby - zametení a umytí podlah, dlažeb, obkladů, schodů v místnostech, chodbách a schodištích, vyčištění a umytí oken, dveří s rámy, zárubněmi, umytí a vyčištění jiných zasklených a natíraných ploch a zařizovacích předmětů, při světlé výšce podlaží do 4 m</t>
  </si>
  <si>
    <t>-2026300142</t>
  </si>
  <si>
    <t>11</t>
  </si>
  <si>
    <t>962031132</t>
  </si>
  <si>
    <t>Bourání příček z cihel, tvárnic nebo příčkovek z cihel pálených, plných nebo dutých na maltu vápennou nebo vápenocementovou, tl. do 100 mm</t>
  </si>
  <si>
    <t>-2030599201</t>
  </si>
  <si>
    <t>"patro 1 - kuchyňka L" 1,76*2,78+0,7*2,56+0,75*2,57-1,6*2,75</t>
  </si>
  <si>
    <t>"patro 1 - kuchyňka P" 1,76*2,78+0,7*2,56+0,75*2,57-1,6*2,75</t>
  </si>
  <si>
    <t>12</t>
  </si>
  <si>
    <t>967031732</t>
  </si>
  <si>
    <t>Přisekání (špicování) plošné nebo rovných ostění zdiva z cihel pálených plošné, na maltu vápennou nebo vápenocementovou, tl. na maltu vápennou nebo vápenocementovou, tl. do 100 mm</t>
  </si>
  <si>
    <t>1713742146</t>
  </si>
  <si>
    <t>v místech bouraných příček se stykem se stěnami a stropem</t>
  </si>
  <si>
    <t>"patro 1 - kuchyňka L" (3,21+2,78*2)*0,1</t>
  </si>
  <si>
    <t>"patro 1 - kuchyňka P" (3,21+2,78*2)*0,1</t>
  </si>
  <si>
    <t>13</t>
  </si>
  <si>
    <t>968062456</t>
  </si>
  <si>
    <t>Vybourání dřevěných rámů oken s křídly, dveřních zárubní, vrat, stěn, ostění nebo obkladů dveřních zárubní, plochy přes 2 m2</t>
  </si>
  <si>
    <t>27369429</t>
  </si>
  <si>
    <t>"patro 1 - kuchyňka L" 1,6*2,78</t>
  </si>
  <si>
    <t>"patro 1 - kuchyňka P" 1,6*2,78</t>
  </si>
  <si>
    <t>14</t>
  </si>
  <si>
    <t>971033151</t>
  </si>
  <si>
    <t>Vybourání otvorů ve zdivu základovém nebo nadzákladovém z cihel, tvárnic, příčkovek z cihel pálených na maltu vápennou nebo vápenocementovou průměru profilu do 60 mm, tl. do 450 mm</t>
  </si>
  <si>
    <t>-49596351</t>
  </si>
  <si>
    <t>vrtání prostupů pro kabel 3 cm VZT (0,4 m)</t>
  </si>
  <si>
    <t>971033231</t>
  </si>
  <si>
    <t>Vybourání otvorů ve zdivu základovém nebo nadzákladovém z cihel, tvárnic, příčkovek z cihel pálených na maltu vápennou nebo vápenocementovou plochy do 0,0225 m2, tl. do 150 mm</t>
  </si>
  <si>
    <t>-1074219693</t>
  </si>
  <si>
    <t>průraz cihel příčkou (15/15 cm, tl. 15 cm) VZT</t>
  </si>
  <si>
    <t>5,0</t>
  </si>
  <si>
    <t>16</t>
  </si>
  <si>
    <t>971033251</t>
  </si>
  <si>
    <t>Vybourání otvorů ve zdivu základovém nebo nadzákladovém z cihel, tvárnic, příčkovek z cihel pálených na maltu vápennou nebo vápenocementovou plochy do 0,0225 m2, tl. do 450 mm</t>
  </si>
  <si>
    <t>1964019233</t>
  </si>
  <si>
    <t>průraz cihel příčkou (15/15 cm, tl. 35 cm) VZT</t>
  </si>
  <si>
    <t>17</t>
  </si>
  <si>
    <t>971033261</t>
  </si>
  <si>
    <t>Vybourání otvorů ve zdivu základovém nebo nadzákladovém z cihel, tvárnic, příčkovek z cihel pálených na maltu vápennou nebo vápenocementovou plochy do 0,0225 m2, tl. do 600 mm</t>
  </si>
  <si>
    <t>1086304274</t>
  </si>
  <si>
    <t>průraz cihel zdí (15/15 cm, tl. 50 cm) VZT</t>
  </si>
  <si>
    <t>3,0</t>
  </si>
  <si>
    <t>18</t>
  </si>
  <si>
    <t>972054151</t>
  </si>
  <si>
    <t>Vybourání otvorů v ŽB stropech nebo klenbách pl do 0,0225 m2 tl do 200 mm</t>
  </si>
  <si>
    <t>-445806876</t>
  </si>
  <si>
    <t>průraz ŽB stropem(15/15 cm, tl. 20 cm) VZT</t>
  </si>
  <si>
    <t>19</t>
  </si>
  <si>
    <t>974031132</t>
  </si>
  <si>
    <t>Vysekání rýh ve zdivu cihelném na maltu vápennou nebo vápenocementovou do hl. 50 mm a šířky do 70 mm</t>
  </si>
  <si>
    <t>1750590708</t>
  </si>
  <si>
    <t>vysekání drážky pro  kabel 3/5 cm (EL+VZT)</t>
  </si>
  <si>
    <t>20</t>
  </si>
  <si>
    <t>974031164</t>
  </si>
  <si>
    <t>Vysekání rýh ve zdivu cihelném na maltu vápennou nebo vápenocementovou do hl. 150 mm a šířky do 150 mm</t>
  </si>
  <si>
    <t>-237881130</t>
  </si>
  <si>
    <t>vysekání drážky pro potrubí + kabel 15/15 cm VZT</t>
  </si>
  <si>
    <t>978059541</t>
  </si>
  <si>
    <t>Odsekání obkladů stěn včetně otlučení podkladní omítky až na zdivo z obkládaček vnitřních, z jakýchkoliv materiálů, plochy přes 1 m2</t>
  </si>
  <si>
    <t>-216428233</t>
  </si>
  <si>
    <t>"patro 1 - kuchyňka L" (0,99+0,75*2)*0,8</t>
  </si>
  <si>
    <t>"patro 1 - kuchyňka P" (0,99+0,75*2)*0,8</t>
  </si>
  <si>
    <t>997</t>
  </si>
  <si>
    <t>Přesun sutě</t>
  </si>
  <si>
    <t>22</t>
  </si>
  <si>
    <t>997013212</t>
  </si>
  <si>
    <t>Vnitrostaveništní doprava suti a vybouraných hmot vodorovně do 50 m svisle ručně (nošením po schodech) pro budovy a haly výšky přes 6 do 9 m</t>
  </si>
  <si>
    <t>t</t>
  </si>
  <si>
    <t>2142532924</t>
  </si>
  <si>
    <t>23</t>
  </si>
  <si>
    <t>997013501</t>
  </si>
  <si>
    <t>Odvoz suti a vybouraných hmot na skládku nebo meziskládku se složením, na vzdálenost do 1 km</t>
  </si>
  <si>
    <t>114977306</t>
  </si>
  <si>
    <t>24</t>
  </si>
  <si>
    <t>997013509</t>
  </si>
  <si>
    <t>Odvoz suti a vybouraných hmot na skládku nebo meziskládku se složením, na vzdálenost Příplatek k ceně za každý další i započatý 1 km přes 1 km</t>
  </si>
  <si>
    <t>781836990</t>
  </si>
  <si>
    <t>25</t>
  </si>
  <si>
    <t>997013831</t>
  </si>
  <si>
    <t>Poplatek za uložení stavebního odpadu na skládce (skládkovné) směsného</t>
  </si>
  <si>
    <t>-923764682</t>
  </si>
  <si>
    <t>998</t>
  </si>
  <si>
    <t>Přesun hmot</t>
  </si>
  <si>
    <t>26</t>
  </si>
  <si>
    <t>998018002</t>
  </si>
  <si>
    <t>Přesun hmot pro budovy občanské výstavby, bydlení, výrobu a služby ruční - bez užití mechanizace vodorovná dopravní vzdálenost do 100 m pro budovy s jakoukoliv nosnou konstrukcí výšky přes 6 do 12 m</t>
  </si>
  <si>
    <t>1433769545</t>
  </si>
  <si>
    <t>PSV</t>
  </si>
  <si>
    <t>Práce a dodávky PSV</t>
  </si>
  <si>
    <t>725</t>
  </si>
  <si>
    <t>Zdravotechnika - zařizovací předměty</t>
  </si>
  <si>
    <t>27</t>
  </si>
  <si>
    <t>725310823</t>
  </si>
  <si>
    <t>Demontáž dřezů jednodílných bez výtokových armatur vestavěných v kuchyňských sestavách</t>
  </si>
  <si>
    <t>soubor</t>
  </si>
  <si>
    <t>1806667751</t>
  </si>
  <si>
    <t>28</t>
  </si>
  <si>
    <t>725820802</t>
  </si>
  <si>
    <t>Demontáž baterií stojánkových do 1 otvoru</t>
  </si>
  <si>
    <t>-1156133273</t>
  </si>
  <si>
    <t>735</t>
  </si>
  <si>
    <t>Ústřední vytápění - otopná tělesa</t>
  </si>
  <si>
    <t>29</t>
  </si>
  <si>
    <t>735111810</t>
  </si>
  <si>
    <t>Demontáž otopných těles litinových článkových</t>
  </si>
  <si>
    <t>-650961938</t>
  </si>
  <si>
    <t>demontáž stávajících nevyhovujících (zanešených) otopných těles Kalor u kuchyněk</t>
  </si>
  <si>
    <t>30</t>
  </si>
  <si>
    <t>733293908</t>
  </si>
  <si>
    <t>Úprava stávajícího potrubí původních těles pro připojení nových otopných těles</t>
  </si>
  <si>
    <t>964296746</t>
  </si>
  <si>
    <t>31</t>
  </si>
  <si>
    <t>735152476</t>
  </si>
  <si>
    <t>Otopná tělesa panelová VK, typ 21 výšky/délky tělesa 600 mm/900 mm výkon 1159 W včetně termostatického ventilu, připojení a souvisejících prací</t>
  </si>
  <si>
    <t>609113523</t>
  </si>
  <si>
    <t>32</t>
  </si>
  <si>
    <t>735539900</t>
  </si>
  <si>
    <t>Stavební přípomoce, odvzdušnění systému, zkoušky těsnost, drobný instalační a kotevní materiáli a další související práce pro kompletní dodávku úpravy ÚT</t>
  </si>
  <si>
    <t>%</t>
  </si>
  <si>
    <t>128352453</t>
  </si>
  <si>
    <t>33</t>
  </si>
  <si>
    <t>998735102</t>
  </si>
  <si>
    <t>Přesun hmot pro otopná tělesa stanovený z hmotnosti přesunovaného materiálu vodorovná dopravní vzdálenost do 50 m v objektech výšky přes 6 do 12 m</t>
  </si>
  <si>
    <t>1131510463</t>
  </si>
  <si>
    <t>34</t>
  </si>
  <si>
    <t>998735181</t>
  </si>
  <si>
    <t>Přesun hmot pro otopná tělesa stanovený z hmotnosti přesunovaného materiálu Příplatek k cenám za přesun prováděný bez použití mechanizace pro jakoukoliv výšku objektu</t>
  </si>
  <si>
    <t>-1474276538</t>
  </si>
  <si>
    <t>741</t>
  </si>
  <si>
    <t>Elektroinstalace - silnoproud</t>
  </si>
  <si>
    <t>35</t>
  </si>
  <si>
    <t>741310201</t>
  </si>
  <si>
    <t>Montáž spínačů jedno nebo dvoupólových polozapuštěných nebo zapuštěných se zapojením vodičů šroubové připojení vypínačů, řazení 1-jednopólových</t>
  </si>
  <si>
    <t>1886395139</t>
  </si>
  <si>
    <t>výměna stávajících</t>
  </si>
  <si>
    <t>43,0</t>
  </si>
  <si>
    <t>36</t>
  </si>
  <si>
    <t>M</t>
  </si>
  <si>
    <t>345355150</t>
  </si>
  <si>
    <t>spínač jednopólový, vč. rámečku</t>
  </si>
  <si>
    <t>427044779</t>
  </si>
  <si>
    <t>37</t>
  </si>
  <si>
    <t>741310206</t>
  </si>
  <si>
    <t>Montáž spínačů jedno nebo dvoupólových polozapuštěných nebo zapuštěných se zapojením vodičů šroubové připojení vypínačů, řazení 2-dvoupólových</t>
  </si>
  <si>
    <t>1707830822</t>
  </si>
  <si>
    <t>2,0</t>
  </si>
  <si>
    <t>38</t>
  </si>
  <si>
    <t>345355750</t>
  </si>
  <si>
    <t>spínač dvoupólový, vč. rámečku</t>
  </si>
  <si>
    <t>-233526404</t>
  </si>
  <si>
    <t>39</t>
  </si>
  <si>
    <t>741313041</t>
  </si>
  <si>
    <t>Montáž zásuvek domovních se zapojením vodičů šroubové připojení polozapuštěných nebo zapuštěných 10/16 A, provedení 2P + PE</t>
  </si>
  <si>
    <t>994025669</t>
  </si>
  <si>
    <t>40</t>
  </si>
  <si>
    <t>345551030</t>
  </si>
  <si>
    <t>zásuvka 1násobná, vč. rámečku</t>
  </si>
  <si>
    <t>473296370</t>
  </si>
  <si>
    <t>41</t>
  </si>
  <si>
    <t>741313043</t>
  </si>
  <si>
    <t>Montáž zásuvek domovních se zapojením vodičů šroubové připojení polozapuštěných nebo zapuštěných 10/16 A, provedení 2x (2P + PE) dvojnásobná</t>
  </si>
  <si>
    <t>1543189002</t>
  </si>
  <si>
    <t>20,0</t>
  </si>
  <si>
    <t>nové zásuvky u kopírek</t>
  </si>
  <si>
    <t>42</t>
  </si>
  <si>
    <t>345551230</t>
  </si>
  <si>
    <t>zásuvka 2násobná, vč. rámečku</t>
  </si>
  <si>
    <t>-813369382</t>
  </si>
  <si>
    <t>43</t>
  </si>
  <si>
    <t>741122016</t>
  </si>
  <si>
    <t>Montáž kabelů měděných bez ukončení uložených pod omítku plných kulatých (CYKY), počtu a průřezu žil 3x2,5 až 6 mm2</t>
  </si>
  <si>
    <t>744935811</t>
  </si>
  <si>
    <t>pro nové zásuvky u kopírek</t>
  </si>
  <si>
    <t>pro zásuvky elektrospotřebičů kuch.linek</t>
  </si>
  <si>
    <t>osvětlení mezipodest a napojení VZT do rozvaděčů</t>
  </si>
  <si>
    <t>44</t>
  </si>
  <si>
    <t>341110360</t>
  </si>
  <si>
    <t>kabel silový s Cu jádrem CYKY 3x2,5 mm2</t>
  </si>
  <si>
    <t>1461992880</t>
  </si>
  <si>
    <t>45</t>
  </si>
  <si>
    <t>741122211</t>
  </si>
  <si>
    <t>Montáž kabelů měděných bez ukončení uložených volně nebo v liště plných kulatých (CYKY) počtu a průřezu žil 3x1,5 až 6 mm2</t>
  </si>
  <si>
    <t>-1658505308</t>
  </si>
  <si>
    <t>v roštech (napojení VZT do rozvaděčů)</t>
  </si>
  <si>
    <t>46</t>
  </si>
  <si>
    <t>620211053</t>
  </si>
  <si>
    <t>43*1,05 'Přepočtené koeficientem množství</t>
  </si>
  <si>
    <t>47</t>
  </si>
  <si>
    <t>741122221</t>
  </si>
  <si>
    <t>Montáž kabelů měděných bez ukončení uložených volně nebo v liště plných kulatých (CYKY) počtu a průřezu žil 4x6 mm2</t>
  </si>
  <si>
    <t>-2033221397</t>
  </si>
  <si>
    <t>v roštech (VZT, propojení mezi jednotkami)</t>
  </si>
  <si>
    <t>69,0</t>
  </si>
  <si>
    <t>48</t>
  </si>
  <si>
    <t>341110640</t>
  </si>
  <si>
    <t>kabel silový s Cu jádrem CYKY 4x2,5 mm2</t>
  </si>
  <si>
    <t>-832276231</t>
  </si>
  <si>
    <t>69*1,05 'Přepočtené koeficientem množství</t>
  </si>
  <si>
    <t>49</t>
  </si>
  <si>
    <t>741130001</t>
  </si>
  <si>
    <t>Ukončení vodičů izolovaných s označením a zapojením v rozváděči nebo na přístroji, průřezu žíly do 2,5 mm2</t>
  </si>
  <si>
    <t>1189089511</t>
  </si>
  <si>
    <t>zásuvky - kuch.linka</t>
  </si>
  <si>
    <t>50</t>
  </si>
  <si>
    <t>741110512</t>
  </si>
  <si>
    <t>Montáž lišt a kanálků elektroinstalačních se spojkami, ohyby a rohy a s nasunutím do krabic vkládacích s víčkem, šířky do přes 60 do 120 mm</t>
  </si>
  <si>
    <t>967407377</t>
  </si>
  <si>
    <t>pro VZT</t>
  </si>
  <si>
    <t>4,5</t>
  </si>
  <si>
    <t>51</t>
  </si>
  <si>
    <t>345718310</t>
  </si>
  <si>
    <t>lišta elektroinstalační hranatá bílá</t>
  </si>
  <si>
    <t>1656418644</t>
  </si>
  <si>
    <t>52</t>
  </si>
  <si>
    <t>741910415</t>
  </si>
  <si>
    <t>Montáž žlabů kovových drátěných a výložníků kovových s podpěrkami a příslušenstvím</t>
  </si>
  <si>
    <t>1676227465</t>
  </si>
  <si>
    <t>pod stropem pro VZT</t>
  </si>
  <si>
    <t>18,0</t>
  </si>
  <si>
    <t>53</t>
  </si>
  <si>
    <t>345754950</t>
  </si>
  <si>
    <t>žlab kabelový pozinkovaný (např. 100x50), vč. spojek, kolen a víka</t>
  </si>
  <si>
    <t>-1287396639</t>
  </si>
  <si>
    <t>54</t>
  </si>
  <si>
    <t>741372152</t>
  </si>
  <si>
    <t>Montáž svítidel LED se zapojením vodičů přisazených nebo závěsných stropních panelových</t>
  </si>
  <si>
    <t>-1576876658</t>
  </si>
  <si>
    <t>4,0+8,0</t>
  </si>
  <si>
    <t>55</t>
  </si>
  <si>
    <t>348344907</t>
  </si>
  <si>
    <t>665104349</t>
  </si>
  <si>
    <t>56</t>
  </si>
  <si>
    <t>348344908</t>
  </si>
  <si>
    <t>-61000663</t>
  </si>
  <si>
    <t>57</t>
  </si>
  <si>
    <t>741375001</t>
  </si>
  <si>
    <t>Montáž svítidlo LED přisazené stropní páskové lištové se zapojením vč. nosné soustavy a demontáží stávajícího osvětlení</t>
  </si>
  <si>
    <t>971005970</t>
  </si>
  <si>
    <t>58</t>
  </si>
  <si>
    <t>348344901</t>
  </si>
  <si>
    <t>154843505</t>
  </si>
  <si>
    <t>59</t>
  </si>
  <si>
    <t>348344902</t>
  </si>
  <si>
    <t>939382410</t>
  </si>
  <si>
    <t>60</t>
  </si>
  <si>
    <t>348344903</t>
  </si>
  <si>
    <t>-1419073045</t>
  </si>
  <si>
    <t>61</t>
  </si>
  <si>
    <t>348344904</t>
  </si>
  <si>
    <t>500225178</t>
  </si>
  <si>
    <t>62</t>
  </si>
  <si>
    <t>348344905</t>
  </si>
  <si>
    <t>-1618700213</t>
  </si>
  <si>
    <t>63</t>
  </si>
  <si>
    <t>348344906</t>
  </si>
  <si>
    <t>-88895015</t>
  </si>
  <si>
    <t>741375011</t>
  </si>
  <si>
    <t>Montáž svítidlo LED přisazené nástěnné páskové lištové se zapojením vč. nosné soustavy - kuchyňská linka</t>
  </si>
  <si>
    <t>-157928677</t>
  </si>
  <si>
    <t>65</t>
  </si>
  <si>
    <t>348344909</t>
  </si>
  <si>
    <t>-992178222</t>
  </si>
  <si>
    <t>66</t>
  </si>
  <si>
    <t>348344910</t>
  </si>
  <si>
    <t>406887417</t>
  </si>
  <si>
    <t>67</t>
  </si>
  <si>
    <t>348344911</t>
  </si>
  <si>
    <t>kompletní sada Mikro 2 profil - 2 m, LED zdroj 12V 40W vnitřní, sada koncovek do profilu Mikro-2 (vše v ceně)</t>
  </si>
  <si>
    <t>816911594</t>
  </si>
  <si>
    <t>68</t>
  </si>
  <si>
    <t>741810002</t>
  </si>
  <si>
    <t>Zkoušky a prohlídky elektrických rozvodů a zařízení celková prohlídka a vyhotovení revizní zprávy pro objem montážních prací přes 100 do 500 tis. Kč</t>
  </si>
  <si>
    <t>363285031</t>
  </si>
  <si>
    <t>69</t>
  </si>
  <si>
    <t>741990063</t>
  </si>
  <si>
    <t>1671908866</t>
  </si>
  <si>
    <t>70</t>
  </si>
  <si>
    <t>998741102</t>
  </si>
  <si>
    <t>Přesun hmot pro silnoproud stanovený z hmotnosti přesunovaného materiálu vodorovná dopravní vzdálenost do 50 m v objektech výšky přes 6 do 12 m</t>
  </si>
  <si>
    <t>948482576</t>
  </si>
  <si>
    <t>71</t>
  </si>
  <si>
    <t>998741181</t>
  </si>
  <si>
    <t>Přesun hmot pro silnoproud stanovený z hmotnosti přesunovaného materiálu Příplatek k ceně za přesun prováděný bez použití mechanizace pro jakoukoliv výšku objektu</t>
  </si>
  <si>
    <t>428782442</t>
  </si>
  <si>
    <t>751</t>
  </si>
  <si>
    <t>Vzduchotechnika</t>
  </si>
  <si>
    <t>751791123</t>
  </si>
  <si>
    <t>Montáž dvojice potrubí předizolovaného</t>
  </si>
  <si>
    <t>-831844521</t>
  </si>
  <si>
    <t>57,0</t>
  </si>
  <si>
    <t>552711195</t>
  </si>
  <si>
    <t>potrubí předizolované kompaktní systém</t>
  </si>
  <si>
    <t>1083559746</t>
  </si>
  <si>
    <t>751791150</t>
  </si>
  <si>
    <t>Ostatní práce pro vzduchotechniku, vč. kondenzačního potrubí, propojení a drobného instalačního a kotevního materiálu</t>
  </si>
  <si>
    <t>887155994</t>
  </si>
  <si>
    <t>751791151</t>
  </si>
  <si>
    <t>-492429897</t>
  </si>
  <si>
    <t>998751101</t>
  </si>
  <si>
    <t>Přesun hmot pro vzduchotechniku stanovený z hmotnosti přesunovaného materiálu vodorovná dopravní vzdálenost do 100 m v objektech výšky do 12 m</t>
  </si>
  <si>
    <t>888373402</t>
  </si>
  <si>
    <t>998751181</t>
  </si>
  <si>
    <t>Přesun hmot pro vzduchotechniku stanovený z hmotnosti přesunovaného materiálu Příplatek k cenám za přesun prováděný bez použití mechanizace pro jakoukoliv výšku objektu</t>
  </si>
  <si>
    <t>-1282985115</t>
  </si>
  <si>
    <t>763</t>
  </si>
  <si>
    <t>Konstrukce suché výstavby</t>
  </si>
  <si>
    <t>763131511</t>
  </si>
  <si>
    <t>Podhled ze sádrokartonových desek jednovrstvá zavěšená spodní konstrukce z ocelových profilů CD, UD jednoduše opláštěná deskou standardní A, tl. 12,5 mm, bez TI</t>
  </si>
  <si>
    <t>464950706</t>
  </si>
  <si>
    <t>chodby, kuchyňka</t>
  </si>
  <si>
    <t>"patro 1 - pravá část" 27,01+4,7+3,8</t>
  </si>
  <si>
    <t>"patro 1 - levá část" 27,01+4,7+3,8</t>
  </si>
  <si>
    <t>"patro 2 - pravá část" 31,1</t>
  </si>
  <si>
    <t>"patro 2 - levá část" 31,0</t>
  </si>
  <si>
    <t>podesty - 3x</t>
  </si>
  <si>
    <t>5,7*3</t>
  </si>
  <si>
    <t>hala - 2x</t>
  </si>
  <si>
    <t>19,7*2</t>
  </si>
  <si>
    <t>763131713</t>
  </si>
  <si>
    <t>Podhled ze sádrokartonových desek ostatní práce a konstrukce na podhledech ze sádrokartonových desek napojení na obvodové konstrukce</t>
  </si>
  <si>
    <t>1889031529</t>
  </si>
  <si>
    <t>"patro 1 - pravá část" 34,3+9,8+8,3</t>
  </si>
  <si>
    <t>"patro 1 - levá část" 34,3+9,8+8,3</t>
  </si>
  <si>
    <t>9,8*3</t>
  </si>
  <si>
    <t>20,5*2</t>
  </si>
  <si>
    <t>763131714</t>
  </si>
  <si>
    <t>Podhled ze sádrokartonových desek ostatní práce a konstrukce na podhledech ze sádrokartonových desek základní penetrační nátěr</t>
  </si>
  <si>
    <t>-1403367847</t>
  </si>
  <si>
    <t>hala (předpoklad celá plocha - sjednocení povrchu stávajícího a doplněného) - 2x</t>
  </si>
  <si>
    <t>"doplněná část" 19,7*2</t>
  </si>
  <si>
    <t>"stávající část" 25,1+26,0</t>
  </si>
  <si>
    <t>SDK truhlík pro opláštění VZT v rohu pod stropem</t>
  </si>
  <si>
    <t>18,0*(0,2+0,2)</t>
  </si>
  <si>
    <t>763131732</t>
  </si>
  <si>
    <t>Podhled ze sádrokartonových desek ostatní práce a konstrukce na podhledech ze sádrokartonových desek čelo pro pohledy</t>
  </si>
  <si>
    <t>-776430530</t>
  </si>
  <si>
    <t>podhled podest - čelo u schodišťové desky</t>
  </si>
  <si>
    <t>1,55*3</t>
  </si>
  <si>
    <t>763131771</t>
  </si>
  <si>
    <t>Podhled ze sádrokartonových desek Příplatek k cenám za rovinnost kvality speciální tmelení [Q3]</t>
  </si>
  <si>
    <t>1256804060</t>
  </si>
  <si>
    <t>763135812</t>
  </si>
  <si>
    <t>Demontáž podhledu sádrokartonového kazetového na zavěšeném na roštu polozapuštěném</t>
  </si>
  <si>
    <t>-354705890</t>
  </si>
  <si>
    <t>763164535</t>
  </si>
  <si>
    <t>Obklad ze sádrokartonových desek konstrukcí včetně ochranných úhelníků ve tvaru L rozvinuté šíře do 0,8 m, opláštěný deskou standardní A nebo protipožární DF, tl. 12,5 mm</t>
  </si>
  <si>
    <t>768757427</t>
  </si>
  <si>
    <t>763172312</t>
  </si>
  <si>
    <t>Instalační technika pro konstrukce ze sádrokartonových desek montáž revizních dvířek velikost 300 x 300 mm</t>
  </si>
  <si>
    <t>1771606447</t>
  </si>
  <si>
    <t>strop haly</t>
  </si>
  <si>
    <t>590307110</t>
  </si>
  <si>
    <t>dvířka revizní s automatickým zámkem 300 x 300 mm</t>
  </si>
  <si>
    <t>903134624</t>
  </si>
  <si>
    <t>998763101</t>
  </si>
  <si>
    <t>Přesun hmot pro dřevostavby stanovený z hmotnosti přesunovaného materiálu vodorovná dopravní vzdálenost do 50 m v objektech výšky přes 6 do 12 m</t>
  </si>
  <si>
    <t>-1975982390</t>
  </si>
  <si>
    <t>998763181</t>
  </si>
  <si>
    <t>Přesun hmot pro dřevostavby stanovený z hmotnosti přesunovaného materiálu Příplatek k ceně za přesun prováděný bez použití mechanizace pro jakoukoliv výšku objektu</t>
  </si>
  <si>
    <t>394012954</t>
  </si>
  <si>
    <t>766</t>
  </si>
  <si>
    <t>Konstrukce truhlářské</t>
  </si>
  <si>
    <t>766641132</t>
  </si>
  <si>
    <t>Montáž dveří dřevěných nebo plastových včetně rámu do zdiva jednokřídlových s nadsvětlíkem</t>
  </si>
  <si>
    <t>-1032119011</t>
  </si>
  <si>
    <t>1,0+1,0</t>
  </si>
  <si>
    <t>611101670</t>
  </si>
  <si>
    <t>dveře dřevěné s jedním posuvným a jedním pevným křídlem s nadsvětlíkem</t>
  </si>
  <si>
    <t>1133061765</t>
  </si>
  <si>
    <t>766660722</t>
  </si>
  <si>
    <t>Montáž dveřního kování - zámku, zámkové vložky a osazení štítku s klikou</t>
  </si>
  <si>
    <t>-1777590865</t>
  </si>
  <si>
    <t>549146200</t>
  </si>
  <si>
    <t>klika včetně rozet a montážního materiálu (oboustranná)</t>
  </si>
  <si>
    <t>785423362</t>
  </si>
  <si>
    <t>766811110</t>
  </si>
  <si>
    <t>1670524958</t>
  </si>
  <si>
    <t>615101040</t>
  </si>
  <si>
    <t>kuchyňská linka 2,09 m (horní a spodní skříňky, pracovní deska, lišty, zadní deska), vč. dřezu, baterie (s rohovými ventily a připojovacími trubičkami), přípravy světla, a připraveností pro vestav. myčku</t>
  </si>
  <si>
    <t>1189713789</t>
  </si>
  <si>
    <t>766812820</t>
  </si>
  <si>
    <t>Demontáž kuchyňských linek dřevěných nebo kovových včetně skříněk uchycených na stěně, délky do 1500 mm</t>
  </si>
  <si>
    <t>-1376688935</t>
  </si>
  <si>
    <t>998766102</t>
  </si>
  <si>
    <t>Přesun hmot pro konstrukce truhlářské stanovený z hmotnosti přesunovaného materiálu vodorovná dopravní vzdálenost do 50 m v objektech výšky přes 6 do 12 m</t>
  </si>
  <si>
    <t>839469175</t>
  </si>
  <si>
    <t>998766181</t>
  </si>
  <si>
    <t>Přesun hmot pro konstrukce truhlářské stanovený z hmotnosti přesunovaného materiálu Příplatek k ceně za přesun prováděný bez použití mechanizace pro jakoukoliv výšku objektu</t>
  </si>
  <si>
    <t>84598878</t>
  </si>
  <si>
    <t>776</t>
  </si>
  <si>
    <t>Podlahy povlakové</t>
  </si>
  <si>
    <t>776111116</t>
  </si>
  <si>
    <t>Příprava podkladu broušení podlah stávajícího podkladu pro odstranění lepidla (po starých krytinách)</t>
  </si>
  <si>
    <t>209826720</t>
  </si>
  <si>
    <t>776111311</t>
  </si>
  <si>
    <t>Příprava podkladu vysátí podlah</t>
  </si>
  <si>
    <t>1388479120</t>
  </si>
  <si>
    <t>776121311</t>
  </si>
  <si>
    <t>Příprava podkladu penetrace vodou ředitelná na savý podklad (válečkováním) ředěná v poměru 1:1 podlah</t>
  </si>
  <si>
    <t>1196768922</t>
  </si>
  <si>
    <t>"patro 1 - pravá část" 39,0</t>
  </si>
  <si>
    <t>783932163</t>
  </si>
  <si>
    <t>Vyrovnání podkladu betonových podlah v rozsahu opravované plochy, tloušťky do 3 mm modifikovanou cementovou stěrkou přes 10% do 30%</t>
  </si>
  <si>
    <t>-965656865</t>
  </si>
  <si>
    <t>776141121</t>
  </si>
  <si>
    <t>Příprava podkladu vyrovnání samonivelační stěrkou podlah min.pevnosti 30 MPa, tloušťky do 3 mm</t>
  </si>
  <si>
    <t>-1705807998</t>
  </si>
  <si>
    <t>776201812</t>
  </si>
  <si>
    <t>Demontáž povlakových podlahovin lepených ručně s podložkou</t>
  </si>
  <si>
    <t>1259625334</t>
  </si>
  <si>
    <t>776231111</t>
  </si>
  <si>
    <t>Montáž podlahovin z vinylu lepením lamel nebo čtverců standardním lepidlem</t>
  </si>
  <si>
    <t>-445569666</t>
  </si>
  <si>
    <t>284110510</t>
  </si>
  <si>
    <t>vinylová podlaha</t>
  </si>
  <si>
    <t>853722747</t>
  </si>
  <si>
    <t>146,8*1,1 'Přepočtené koeficientem množství</t>
  </si>
  <si>
    <t>776410811</t>
  </si>
  <si>
    <t>Demontáž soklíků nebo lišt pryžových nebo plastových</t>
  </si>
  <si>
    <t>873976256</t>
  </si>
  <si>
    <t>"patro 1 - pravá část" 41,0+12,2-(1,61+1,76*2+0,8*7)</t>
  </si>
  <si>
    <t>"patro 1 - levá část" 40,7+12,3-(1,61+1,82*2+0,8*7)</t>
  </si>
  <si>
    <t>"patro 2 - pravá část" 46,0-(1,61+1,45+0,8*7)</t>
  </si>
  <si>
    <t>"patro 2 - levá část" 47,7-(1,61+1,44+0,8*7)</t>
  </si>
  <si>
    <t>776411112</t>
  </si>
  <si>
    <t>Montáž soklíků lepením obvodových, výšky přes 80 do 100 mm</t>
  </si>
  <si>
    <t>-1828144483</t>
  </si>
  <si>
    <t>284110090</t>
  </si>
  <si>
    <t>lišta soklová</t>
  </si>
  <si>
    <t>1068662929</t>
  </si>
  <si>
    <t>161,01*1,02 'Přepočtené koeficientem množství</t>
  </si>
  <si>
    <t>998776102</t>
  </si>
  <si>
    <t>Přesun hmot pro podlahy povlakové stanovený z hmotnosti přesunovaného materiálu vodorovná dopravní vzdálenost do 50 m v objektech výšky přes 6 do 12 m</t>
  </si>
  <si>
    <t>490236422</t>
  </si>
  <si>
    <t>998776181</t>
  </si>
  <si>
    <t>Přesun hmot pro podlahy povlakové stanovený z hmotnosti přesunovaného materiálu Příplatek k cenám za přesun prováděný bez použití mechanizace pro jakoukoliv výšku objektu</t>
  </si>
  <si>
    <t>79575013</t>
  </si>
  <si>
    <t>783</t>
  </si>
  <si>
    <t>Dokončovací práce - nátěry</t>
  </si>
  <si>
    <t>783601715</t>
  </si>
  <si>
    <t>Příprava podkladu armatur a kovových potrubí před provedením nátěru potrubí do DN 50 mm odmaštěním, odmašťovačem ředidlovým</t>
  </si>
  <si>
    <t>1849313017</t>
  </si>
  <si>
    <t>potrubí po výměně otopných těles kuchyňka</t>
  </si>
  <si>
    <t>1,0*2*2</t>
  </si>
  <si>
    <t>783617613</t>
  </si>
  <si>
    <t>Krycí nátěr (email) armatur a kovových potrubí potrubí do DN 50 mm dvojnásobný syntetický samozákladující</t>
  </si>
  <si>
    <t>-290484198</t>
  </si>
  <si>
    <t>784</t>
  </si>
  <si>
    <t>Dokončovací práce - malby a tapety</t>
  </si>
  <si>
    <t>784111031</t>
  </si>
  <si>
    <t>Omytí podkladu v místnostech výšky do 3,80 m</t>
  </si>
  <si>
    <t>1161854476</t>
  </si>
  <si>
    <t>pozn.: odečítají se otvory pouze větší než 4,0 m2</t>
  </si>
  <si>
    <t>stěny</t>
  </si>
  <si>
    <t>"patro 1 - pravá část" 43,2*2,795-(1,61*2,54+2,5*2,19)+0,52*2*2,19</t>
  </si>
  <si>
    <t>"patro 1 - levá část" 40,7*2,795-(1,61*2,54+1,77*2,7)+8,42*2,795-(1,77*2,7+2,465*2,16)+0,51*2*2,16</t>
  </si>
  <si>
    <t>"patro 2 - pravá část" 46,0*2,8-1,61*2,54</t>
  </si>
  <si>
    <t>"patro 2 - levá část" 45,7*2,8-1,61*2,54</t>
  </si>
  <si>
    <t>"hala patro 1" 36,92*2,39-(1,61*2,54*2+1,8*2,2+2,98*2,39)</t>
  </si>
  <si>
    <t>"hala patro 2" 36,7*2,42-(1,61*2,54*2+1,8*2,2+2,98*2,42)</t>
  </si>
  <si>
    <t>784111037</t>
  </si>
  <si>
    <t>Omytí podkladu na schodišti o výšce podlaží do 3,80 m</t>
  </si>
  <si>
    <t>989190239</t>
  </si>
  <si>
    <t>podesty a schodiště - 3x</t>
  </si>
  <si>
    <t>(5,39*2+2,98)*3,0*3</t>
  </si>
  <si>
    <t>podhled schodiště - 3x</t>
  </si>
  <si>
    <t>3,6*1,43*2*3</t>
  </si>
  <si>
    <t>784161401</t>
  </si>
  <si>
    <t>Celoplošné vyrovnání podkladu sádrovou stěrkou, tloušťky do 3 mm vyhlazením v místnostech výšky do 3,80 m</t>
  </si>
  <si>
    <t>566264860</t>
  </si>
  <si>
    <t>oprava maleb (po instalaci, EL+VZT)</t>
  </si>
  <si>
    <t>45,0</t>
  </si>
  <si>
    <t>784181121</t>
  </si>
  <si>
    <t>Penetrace podkladu jednonásobná hloubková v místnostech výšky do 3,80 m</t>
  </si>
  <si>
    <t>1038225898</t>
  </si>
  <si>
    <t>podhledy</t>
  </si>
  <si>
    <t>"patro 1 - levá část" 28,8+3,8+1,8</t>
  </si>
  <si>
    <t>44,8+45,7</t>
  </si>
  <si>
    <t>Mezisoučet</t>
  </si>
  <si>
    <t>784181127</t>
  </si>
  <si>
    <t>Penetrace podkladu jednonásobná hloubková na schodišti o výšce podlaží do 3,80 m</t>
  </si>
  <si>
    <t>1085989847</t>
  </si>
  <si>
    <t>stěny podesty a schodiště - 3x</t>
  </si>
  <si>
    <t>podhled podesta - 3x</t>
  </si>
  <si>
    <t>784211121</t>
  </si>
  <si>
    <t>Malby z malířských směsí otěruvzdorných za mokra dvojnásobné, bílé za mokra otěruvzdorné středně v místnostech výšky do 3,80 m</t>
  </si>
  <si>
    <t>-1660042043</t>
  </si>
  <si>
    <t>784211127</t>
  </si>
  <si>
    <t>Malby z malířských směsí otěruvzdorných za mokra dvojnásobné, bílé za mokra otěruvzdorné středně na schodišti o výšce podlaží do 3,80 m</t>
  </si>
  <si>
    <t>-1161951337</t>
  </si>
  <si>
    <t>HZS</t>
  </si>
  <si>
    <t>Hodinové zúčtovací sazby</t>
  </si>
  <si>
    <t>HZS2222</t>
  </si>
  <si>
    <t>Hodinové zúčtovací sazby profesí PSV provádění stavebních instalací elektrikář odborný</t>
  </si>
  <si>
    <t>hod</t>
  </si>
  <si>
    <t>512</t>
  </si>
  <si>
    <t>1911260048</t>
  </si>
  <si>
    <t>demontáž stávajících vypínačů a zásuvek pro výměnu, ostatní elektroinstalatérské práce</t>
  </si>
  <si>
    <t>5,0+15,0</t>
  </si>
  <si>
    <t>HZS2491</t>
  </si>
  <si>
    <t>Hodinové zúčtovací sazby profesí PSV zednické výpomoci a pomocné práce PSV dělník zednických výpomocí</t>
  </si>
  <si>
    <t>2055506816</t>
  </si>
  <si>
    <t>ostatní zednické přípomoce a práce pro koordinaci stavby a profesí</t>
  </si>
  <si>
    <t>40,0</t>
  </si>
  <si>
    <t>VRN</t>
  </si>
  <si>
    <t>Vedlejší rozpočtové náklady</t>
  </si>
  <si>
    <t>030001000</t>
  </si>
  <si>
    <t>Základní rozdělení průvodních činností a nákladů zařízení staveniště</t>
  </si>
  <si>
    <t>1024</t>
  </si>
  <si>
    <t>-171993015</t>
  </si>
  <si>
    <t>070001000</t>
  </si>
  <si>
    <t>Základní rozdělení průvodních činností a nákladů provozní vlivy</t>
  </si>
  <si>
    <t>-1402900565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</si>
  <si>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</si>
  <si>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</si>
  <si>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</si>
  <si>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</si>
  <si>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9"/>
        <rFont val="Trebuchet MS"/>
        <family val="2"/>
        <charset val="238"/>
      </rPr>
      <t xml:space="preserve">Rekapitulace stavby </t>
    </r>
    <r>
      <rPr>
        <sz val="9"/>
        <rFont val="Trebuchet MS"/>
        <family val="2"/>
        <charset val="238"/>
      </rPr>
      <t>obsahuje sestavu Rekapitulace stavby a Rekapitulace objektů stavby a soupisů prací.</t>
    </r>
  </si>
  <si>
    <r>
      <rPr>
        <sz val="8"/>
        <rFont val="Trebuchet MS"/>
        <family val="2"/>
        <charset val="238"/>
      </rPr>
      <t xml:space="preserve">V sestavě </t>
    </r>
    <r>
      <rPr>
        <b/>
        <sz val="9"/>
        <rFont val="Trebuchet MS"/>
        <family val="2"/>
        <charset val="238"/>
      </rPr>
      <t>Rekapitulace stavby</t>
    </r>
    <r>
      <rPr>
        <sz val="9"/>
        <rFont val="Trebuchet MS"/>
        <family val="2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</si>
  <si>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</si>
  <si>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r>
      <rPr>
        <sz val="8"/>
        <rFont val="Trebuchet MS"/>
        <family val="2"/>
        <charset val="238"/>
      </rPr>
      <t xml:space="preserve">V sestavě </t>
    </r>
    <r>
      <rPr>
        <b/>
        <sz val="9"/>
        <rFont val="Trebuchet MS"/>
        <family val="2"/>
        <charset val="238"/>
      </rPr>
      <t>Rekapitulace objektů stavby a soupisů prací</t>
    </r>
    <r>
      <rPr>
        <sz val="9"/>
        <rFont val="Trebuchet MS"/>
        <family val="2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</si>
  <si>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</si>
  <si>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</si>
  <si>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</si>
  <si>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</si>
  <si>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</si>
  <si>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</si>
  <si>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</si>
  <si>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</si>
  <si>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</si>
  <si>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</si>
  <si>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</si>
  <si>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</si>
  <si>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</si>
  <si>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9"/>
        <rFont val="Trebuchet MS"/>
        <family val="2"/>
        <charset val="238"/>
      </rPr>
      <t xml:space="preserve">Soupis prací </t>
    </r>
    <r>
      <rPr>
        <sz val="9"/>
        <rFont val="Trebuchet MS"/>
        <family val="2"/>
        <charset val="238"/>
      </rPr>
      <t>pro jednotlivé objekty obsahuje sestavy Krycí list soupisu, Rekapitulace členění soupisu prací, Soupis prací. Za soupis prací může být považován</t>
    </r>
  </si>
  <si>
    <t>i objekt stavby v případě, že neobsahuje podřízenou zakázku.</t>
  </si>
  <si>
    <r>
      <rPr>
        <b/>
        <sz val="9"/>
        <rFont val="Trebuchet MS"/>
        <family val="2"/>
        <charset val="238"/>
      </rPr>
      <t>Krycí list soupisu</t>
    </r>
    <r>
      <rPr>
        <sz val="9"/>
        <rFont val="Trebuchet MS"/>
        <family val="2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</si>
  <si>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</si>
  <si>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9"/>
        <rFont val="Trebuchet MS"/>
        <family val="2"/>
        <charset val="238"/>
      </rPr>
      <t>Rekapitulace členění soupisu prací</t>
    </r>
    <r>
      <rPr>
        <sz val="9"/>
        <rFont val="Trebuchet MS"/>
        <family val="2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</si>
  <si>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</si>
  <si>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9"/>
        <rFont val="Trebuchet MS"/>
        <family val="2"/>
        <charset val="238"/>
      </rPr>
      <t xml:space="preserve">Soupis prací </t>
    </r>
    <r>
      <rPr>
        <sz val="9"/>
        <rFont val="Trebuchet MS"/>
        <family val="2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</si>
  <si>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</si>
  <si>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</si>
  <si>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</si>
  <si>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</si>
  <si>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</si>
  <si>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</si>
  <si>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</si>
  <si>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</si>
  <si>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</si>
  <si>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</si>
  <si>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</si>
  <si>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</si>
  <si>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</si>
  <si>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</si>
  <si>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</si>
  <si>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</si>
  <si>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</si>
  <si>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</si>
  <si>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</si>
  <si>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</si>
  <si>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</si>
  <si>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</si>
  <si>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</si>
  <si>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</si>
  <si>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</si>
  <si>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</si>
  <si>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</si>
  <si>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</si>
  <si>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musí být všechna tato pole vyplněna nenulovými kladnými číslicemi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</si>
  <si>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</si>
  <si>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</si>
  <si>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</si>
  <si>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</si>
  <si>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je v tomto případě povinen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</si>
  <si>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</si>
  <si>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Není však přípustné, aby obě pole - J.materiál, J.Montáž byly u jedné položky vyplněny nulou.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</si>
  <si>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</si>
  <si>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</si>
  <si>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</si>
  <si>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</si>
  <si>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</si>
  <si>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</si>
  <si>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</si>
  <si>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</si>
  <si>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</si>
  <si>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</si>
  <si>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</si>
  <si>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</si>
  <si>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</si>
  <si>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</si>
  <si>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</si>
  <si>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</si>
  <si>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</si>
  <si>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</si>
  <si>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</si>
  <si>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</si>
  <si>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</si>
  <si>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</si>
  <si>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</si>
  <si>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</si>
  <si>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</si>
  <si>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</si>
  <si>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</si>
  <si>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</si>
  <si>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</si>
  <si>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</si>
  <si>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</si>
  <si>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</si>
  <si>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</si>
  <si>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</si>
  <si>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</si>
  <si>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</si>
  <si>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</si>
  <si>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</si>
  <si>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</si>
  <si>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</si>
  <si>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</si>
  <si>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</si>
  <si>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</si>
  <si>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</si>
  <si>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</si>
  <si>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</si>
  <si>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</si>
  <si>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</si>
  <si>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</si>
  <si>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</si>
  <si>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</si>
  <si>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</si>
  <si>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</si>
  <si>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</si>
  <si>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</si>
  <si>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</si>
  <si>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</si>
  <si>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</si>
  <si>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</si>
  <si>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</si>
  <si>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</si>
  <si>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</si>
  <si>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</si>
  <si>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</si>
  <si>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</si>
  <si>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</si>
  <si>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</si>
  <si>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</si>
  <si>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</si>
  <si>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</si>
  <si>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</si>
  <si>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</si>
  <si>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</si>
  <si>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</si>
  <si>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</si>
  <si>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</si>
  <si>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</si>
  <si>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</si>
  <si>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</si>
  <si>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</si>
  <si>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</si>
  <si>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</si>
  <si>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</si>
  <si>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</si>
  <si>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</si>
  <si>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</si>
  <si>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</si>
  <si>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</si>
  <si>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</si>
  <si>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</si>
  <si>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</si>
  <si>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</si>
  <si>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</si>
  <si>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</si>
  <si>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</si>
  <si>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</si>
  <si>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</si>
  <si>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</si>
  <si>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</si>
  <si>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</si>
  <si>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</si>
  <si>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</si>
  <si>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</si>
  <si>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</si>
  <si>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</si>
  <si>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</si>
  <si>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</si>
  <si>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</si>
  <si>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</si>
  <si>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</si>
  <si>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</si>
  <si>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</si>
  <si>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</si>
  <si>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</si>
  <si>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</si>
  <si>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</si>
  <si>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</si>
  <si>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</si>
  <si>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</si>
  <si>
    <t>(3,0+3,0)*2</t>
  </si>
  <si>
    <t>LED panel 36W oválný závěsný 130x765mm denní bílá (např. LN001488) vč. závěsů</t>
  </si>
  <si>
    <t>LED zdroj 12V 480W vnitřní (např. LN002014)</t>
  </si>
  <si>
    <t>kabel černý - 2x0,35 4A max. (např. LN00304802)</t>
  </si>
  <si>
    <t>napájecí kabel k trafu 220V AC. (např. LN00005555)</t>
  </si>
  <si>
    <t>LED profil (např. Mikro 2) - profil + nacvakávací mléčný (opál) kryt 1m (např. LN000836)</t>
  </si>
  <si>
    <t>LED pásek (např. SB3-300) vnitřní, záruka 3 roky, denní bílá (např. LN00301402)</t>
  </si>
  <si>
    <t>lišta (např. LD 302) - 120x40 mm profil 1m (např. LN00336701)</t>
  </si>
  <si>
    <t>LED profil (např. Mikro 2) - profil + nacvakávací mléčný (opál) kryt 2 m (např. LN000308)</t>
  </si>
  <si>
    <t>LED panel 70W (např. EE6060)  - vysoká svítivost, denní bílá (např. LN00358702), vč. závěsů</t>
  </si>
  <si>
    <t>LED pásek (např. SQ3-600) vnitřní denní bílá (v ceně)</t>
  </si>
  <si>
    <t xml:space="preserve">Ostatní práce pro vzduchotechniku - kompletace rozvodů klimatizace + elektroinstalace </t>
  </si>
  <si>
    <t>"patro 2 pravá část - kuchyňka: po vybourání příčky" 1,0</t>
  </si>
  <si>
    <t>"patro 2 levá část - kuchyňka: po vybourání příčky" 1,0</t>
  </si>
  <si>
    <t>"patro 2 - kuchyňka L: po vybourání příčky, na straně bez obkladu" 1,0</t>
  </si>
  <si>
    <t>"patro 12- kuchyňka P: po vybourání příčky, na straně bez obkladu" 1,0</t>
  </si>
  <si>
    <t>"patro 2 - kuchyňka L: po vybourání příčky, na straně s odsekaných obkladem" 1,0</t>
  </si>
  <si>
    <t>"patro 2 - kuchyňka p: po vybourání příčky, na straně s odsekaných obkladem" 1,0</t>
  </si>
  <si>
    <t>"patro 2 - kuchyňka L" (3,21+2,78*2)*0,1</t>
  </si>
  <si>
    <t>"patro 2 - kuchyňka P" (3,21+2,78*2)*0,1</t>
  </si>
  <si>
    <t>"patro 2- kuchyňka L" 1,76*2,78+0,7*2,56+0,75*2,57-1,6*2,75</t>
  </si>
  <si>
    <t>"patro 2 - kuchyňka P" 1,76*2,78+0,7*2,56+0,75*2,57-1,6*2,75</t>
  </si>
  <si>
    <t>"patro 2 - kuchyňka L" 1,6*2,78</t>
  </si>
  <si>
    <t>"patro 2 - kuchyňka P" 1,6*2,78</t>
  </si>
  <si>
    <t>"patro 2 - kuchyňka L" (0,99+0,75*2)*0,8</t>
  </si>
  <si>
    <t>"patro 2 - kuchyňka P" (0,99+0,75*2)*0,8</t>
  </si>
  <si>
    <t>6,423*9 'Přepočtené koeficientem množství</t>
  </si>
  <si>
    <t>"kuchyňka (1P+2P)*( L + P); (1+1)*(1+1)</t>
  </si>
  <si>
    <t>"kuchyňka 1+2 P * L a P- baterie dřez" 1,0+1,0+1,0+1,0</t>
  </si>
  <si>
    <t>"4 ks á 5,3 m2" 5,3*2</t>
  </si>
  <si>
    <t>"4 ks á 4,4 m2" 4,4*2</t>
  </si>
  <si>
    <t>5,0*2*2*2</t>
  </si>
  <si>
    <t>50,0*8</t>
  </si>
  <si>
    <t>460*1,05 'Přepočtené koeficientem množství</t>
  </si>
  <si>
    <t>1P+2P = 4,0+4,0</t>
  </si>
  <si>
    <t>(1,0+1,0)*2*2*2</t>
  </si>
  <si>
    <t>3*2*2*2</t>
  </si>
  <si>
    <t>1,5*2*2*2</t>
  </si>
  <si>
    <t>Úpravy stávající elektroinstalace, vč. dorbného instalačního materiálu (20 hod.)</t>
  </si>
  <si>
    <t>"patro 2 - pravá část" 39,0+4</t>
  </si>
  <si>
    <t>"patro 2 - levá část" 38,8+4</t>
  </si>
  <si>
    <t>nové dělící dveře kuchyňka 1.P</t>
  </si>
  <si>
    <t>kování pro nové dveře kuchyňka 1.P</t>
  </si>
  <si>
    <t>Montáž kuchyňské linky do 2,1 m, vč. připojení instalací (celkem 14 hod.) 2*(1P+2P)</t>
  </si>
  <si>
    <t>stávající kuch. linky 1P+2P</t>
  </si>
  <si>
    <t>(1,0+1,0)*2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</si>
</sst>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49" x14ac:knownFonts="1">
    <font>
      <sz val="8"/>
      <name val="Trebuchet MS"/>
      <family val="2"/>
    </font>
    <font>
      <sz val="8"/>
      <color rgb="FF969696"/>
      <name val="Trebuchet MS"/>
      <family val="2"/>
      <charset val="238"/>
    </font>
    <font>
      <sz val="9"/>
      <name val="Trebuchet MS"/>
      <family val="2"/>
      <charset val="238"/>
    </font>
    <font>
      <b/>
      <sz val="12"/>
      <name val="Trebuchet MS"/>
      <family val="2"/>
      <charset val="238"/>
    </font>
    <font>
      <sz val="11"/>
      <name val="Trebuchet MS"/>
      <family val="2"/>
      <charset val="238"/>
    </font>
    <font>
      <sz val="12"/>
      <color rgb="FF003366"/>
      <name val="Trebuchet MS"/>
      <family val="2"/>
      <charset val="238"/>
    </font>
    <font>
      <sz val="10"/>
      <color rgb="FF003366"/>
      <name val="Trebuchet MS"/>
      <family val="2"/>
      <charset val="238"/>
    </font>
    <font>
      <sz val="8"/>
      <color rgb="FF003366"/>
      <name val="Trebuchet MS"/>
      <family val="2"/>
      <charset val="238"/>
    </font>
    <font>
      <sz val="8"/>
      <color rgb="FF800080"/>
      <name val="Trebuchet MS"/>
      <family val="2"/>
      <charset val="238"/>
    </font>
    <font>
      <sz val="8"/>
      <color rgb="FF505050"/>
      <name val="Trebuchet MS"/>
      <family val="2"/>
      <charset val="238"/>
    </font>
    <font>
      <sz val="8"/>
      <color rgb="FFFF0000"/>
      <name val="Trebuchet MS"/>
      <family val="2"/>
      <charset val="238"/>
    </font>
    <font>
      <sz val="8"/>
      <color rgb="FF0000A8"/>
      <name val="Trebuchet MS"/>
      <family val="2"/>
      <charset val="238"/>
    </font>
    <font>
      <sz val="8"/>
      <name val="Trebuchet MS"/>
      <family val="2"/>
      <charset val="238"/>
    </font>
    <font>
      <sz val="8"/>
      <color rgb="FFFAE682"/>
      <name val="Trebuchet MS"/>
      <family val="2"/>
      <charset val="238"/>
    </font>
    <font>
      <sz val="10"/>
      <name val="Trebuchet MS"/>
      <family val="2"/>
      <charset val="238"/>
    </font>
    <font>
      <sz val="10"/>
      <color rgb="FF960000"/>
      <name val="Trebuchet MS"/>
      <family val="2"/>
      <charset val="238"/>
    </font>
    <font>
      <u/>
      <sz val="10"/>
      <color theme="10"/>
      <name val="Trebuchet MS"/>
      <family val="2"/>
      <charset val="238"/>
    </font>
    <font>
      <sz val="8"/>
      <color rgb="FF3366FF"/>
      <name val="Trebuchet MS"/>
      <family val="2"/>
      <charset val="238"/>
    </font>
    <font>
      <b/>
      <sz val="16"/>
      <name val="Trebuchet MS"/>
      <family val="2"/>
      <charset val="238"/>
    </font>
    <font>
      <b/>
      <sz val="12"/>
      <color rgb="FF969696"/>
      <name val="Trebuchet MS"/>
      <family val="2"/>
      <charset val="238"/>
    </font>
    <font>
      <sz val="9"/>
      <color rgb="FF969696"/>
      <name val="Trebuchet MS"/>
      <family val="2"/>
      <charset val="238"/>
    </font>
    <font>
      <b/>
      <sz val="8"/>
      <color rgb="FF969696"/>
      <name val="Trebuchet MS"/>
      <family val="2"/>
      <charset val="238"/>
    </font>
    <font>
      <b/>
      <sz val="10"/>
      <name val="Trebuchet MS"/>
      <family val="2"/>
      <charset val="238"/>
    </font>
    <font>
      <b/>
      <sz val="9"/>
      <name val="Trebuchet MS"/>
      <family val="2"/>
      <charset val="238"/>
    </font>
    <font>
      <sz val="12"/>
      <color rgb="FF969696"/>
      <name val="Trebuchet MS"/>
      <family val="2"/>
      <charset val="238"/>
    </font>
    <font>
      <b/>
      <sz val="12"/>
      <color rgb="FF960000"/>
      <name val="Trebuchet MS"/>
      <family val="2"/>
      <charset val="238"/>
    </font>
    <font>
      <sz val="18"/>
      <color theme="10"/>
      <name val="Wingdings 2"/>
      <family val="1"/>
      <charset val="2"/>
    </font>
    <font>
      <b/>
      <sz val="11"/>
      <color rgb="FF003366"/>
      <name val="Trebuchet MS"/>
      <family val="2"/>
      <charset val="238"/>
    </font>
    <font>
      <sz val="11"/>
      <color rgb="FF003366"/>
      <name val="Trebuchet MS"/>
      <family val="2"/>
      <charset val="238"/>
    </font>
    <font>
      <b/>
      <sz val="11"/>
      <name val="Trebuchet MS"/>
      <family val="2"/>
      <charset val="238"/>
    </font>
    <font>
      <sz val="11"/>
      <color rgb="FF969696"/>
      <name val="Trebuchet MS"/>
      <family val="2"/>
      <charset val="238"/>
    </font>
    <font>
      <sz val="10"/>
      <color theme="10"/>
      <name val="Trebuchet MS"/>
      <family val="2"/>
      <charset val="238"/>
    </font>
    <font>
      <b/>
      <sz val="12"/>
      <color rgb="FF800000"/>
      <name val="Trebuchet MS"/>
      <family val="2"/>
      <charset val="238"/>
    </font>
    <font>
      <sz val="9"/>
      <color rgb="FF000000"/>
      <name val="Trebuchet MS"/>
      <family val="2"/>
      <charset val="238"/>
    </font>
    <font>
      <sz val="8"/>
      <color rgb="FF960000"/>
      <name val="Trebuchet MS"/>
      <family val="2"/>
      <charset val="238"/>
    </font>
    <font>
      <b/>
      <sz val="8"/>
      <name val="Trebuchet MS"/>
      <family val="2"/>
      <charset val="238"/>
    </font>
    <font>
      <sz val="7"/>
      <color rgb="FF969696"/>
      <name val="Trebuchet MS"/>
      <family val="2"/>
      <charset val="238"/>
    </font>
    <font>
      <sz val="8"/>
      <color rgb="FF800080"/>
      <name val="Trebuchet MS"/>
      <family val="2"/>
      <charset val="238"/>
    </font>
    <font>
      <sz val="8"/>
      <color rgb="FFFF0000"/>
      <name val="Trebuchet MS"/>
      <family val="2"/>
      <charset val="238"/>
    </font>
    <font>
      <i/>
      <sz val="8"/>
      <color rgb="FF0000FF"/>
      <name val="Trebuchet MS"/>
      <family val="2"/>
      <charset val="238"/>
    </font>
    <font>
      <sz val="8"/>
      <name val="Trebuchet MS"/>
      <family val="2"/>
      <charset val="238"/>
    </font>
    <font>
      <b/>
      <sz val="16"/>
      <name val="Trebuchet MS"/>
      <family val="2"/>
      <charset val="238"/>
    </font>
    <font>
      <b/>
      <sz val="11"/>
      <name val="Trebuchet MS"/>
      <family val="2"/>
      <charset val="238"/>
    </font>
    <font>
      <sz val="9"/>
      <name val="Trebuchet MS"/>
      <family val="2"/>
      <charset val="238"/>
    </font>
    <font>
      <sz val="10"/>
      <name val="Trebuchet MS"/>
      <family val="2"/>
      <charset val="238"/>
    </font>
    <font>
      <sz val="11"/>
      <name val="Trebuchet MS"/>
      <family val="2"/>
      <charset val="238"/>
    </font>
    <font>
      <b/>
      <sz val="9"/>
      <name val="Trebuchet MS"/>
      <family val="2"/>
      <charset val="238"/>
    </font>
    <font>
      <u/>
      <sz val="11"/>
      <color theme="10"/>
      <name val="Calibri"/>
      <family val="2"/>
      <charset val="238"/>
      <scheme val="minor"/>
    </font>
    <font>
      <i/>
      <sz val="9"/>
      <name val="Trebuchet MS"/>
      <family val="2"/>
      <charset val="238"/>
    </font>
  </fonts>
  <fills count="8">
    <fill>
      <patternFill patternType="none"/>
    </fill>
    <fill>
      <patternFill patternType="gray125"/>
    </fill>
    <fill>
      <patternFill patternType="none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 style="hair">
        <color rgb="FF969696"/>
      </top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7" fillId="0" borderId="0" applyNumberFormat="0" applyFill="0" applyBorder="0" applyAlignment="0" applyProtection="0"/>
  </cellStyleXfs>
  <cellXfs count="369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13" fillId="3" borderId="0" xfId="0" applyFont="1" applyFill="1" applyAlignment="1" applyProtection="1">
      <alignment horizontal="left" vertical="center"/>
    </xf>
    <xf numFmtId="0" fontId="14" fillId="3" borderId="0" xfId="0" applyFont="1" applyFill="1" applyAlignment="1" applyProtection="1">
      <alignment vertical="center"/>
    </xf>
    <xf numFmtId="0" fontId="15" fillId="3" borderId="0" xfId="0" applyFont="1" applyFill="1" applyAlignment="1" applyProtection="1">
      <alignment horizontal="left" vertical="center"/>
    </xf>
    <xf numFmtId="0" fontId="16" fillId="3" borderId="0" xfId="1" applyFont="1" applyFill="1" applyAlignment="1" applyProtection="1">
      <alignment vertical="center"/>
    </xf>
    <xf numFmtId="0" fontId="47" fillId="3" borderId="0" xfId="1" applyFill="1"/>
    <xf numFmtId="0" fontId="0" fillId="3" borderId="0" xfId="0" applyFill="1"/>
    <xf numFmtId="0" fontId="13" fillId="3" borderId="0" xfId="0" applyFont="1" applyFill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18" fillId="0" borderId="0" xfId="0" applyFont="1" applyBorder="1" applyAlignment="1">
      <alignment horizontal="left" vertical="center"/>
    </xf>
    <xf numFmtId="0" fontId="0" fillId="0" borderId="6" xfId="0" applyBorder="1"/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20" fillId="0" borderId="0" xfId="0" applyFont="1" applyBorder="1" applyAlignment="1">
      <alignment horizontal="left" vertical="center"/>
    </xf>
    <xf numFmtId="0" fontId="2" fillId="5" borderId="0" xfId="0" applyFont="1" applyFill="1" applyBorder="1" applyAlignment="1" applyProtection="1">
      <alignment horizontal="left" vertical="center"/>
      <protection locked="0"/>
    </xf>
    <xf numFmtId="49" fontId="2" fillId="5" borderId="0" xfId="0" applyNumberFormat="1" applyFont="1" applyFill="1" applyBorder="1" applyAlignment="1" applyProtection="1">
      <alignment horizontal="left" vertical="center"/>
      <protection locked="0"/>
    </xf>
    <xf numFmtId="0" fontId="0" fillId="0" borderId="7" xfId="0" applyBorder="1"/>
    <xf numFmtId="0" fontId="0" fillId="0" borderId="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8" xfId="0" applyFont="1" applyBorder="1" applyAlignment="1">
      <alignment horizontal="left" vertical="center"/>
    </xf>
    <xf numFmtId="0" fontId="0" fillId="0" borderId="8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6" xfId="0" applyFont="1" applyBorder="1" applyAlignment="1">
      <alignment vertical="center"/>
    </xf>
    <xf numFmtId="0" fontId="0" fillId="6" borderId="0" xfId="0" applyFont="1" applyFill="1" applyBorder="1" applyAlignment="1">
      <alignment vertical="center"/>
    </xf>
    <xf numFmtId="0" fontId="3" fillId="6" borderId="9" xfId="0" applyFont="1" applyFill="1" applyBorder="1" applyAlignment="1">
      <alignment horizontal="left" vertical="center"/>
    </xf>
    <xf numFmtId="0" fontId="0" fillId="6" borderId="10" xfId="0" applyFont="1" applyFill="1" applyBorder="1" applyAlignment="1">
      <alignment vertical="center"/>
    </xf>
    <xf numFmtId="0" fontId="3" fillId="6" borderId="10" xfId="0" applyFont="1" applyFill="1" applyBorder="1" applyAlignment="1">
      <alignment horizontal="center" vertical="center"/>
    </xf>
    <xf numFmtId="0" fontId="0" fillId="6" borderId="6" xfId="0" applyFont="1" applyFill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7" borderId="10" xfId="0" applyFont="1" applyFill="1" applyBorder="1" applyAlignment="1">
      <alignment vertical="center"/>
    </xf>
    <xf numFmtId="0" fontId="2" fillId="7" borderId="11" xfId="0" applyFont="1" applyFill="1" applyBorder="1" applyAlignment="1">
      <alignment horizontal="center" vertical="center"/>
    </xf>
    <xf numFmtId="0" fontId="20" fillId="0" borderId="20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0" fillId="0" borderId="15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8" xfId="0" applyNumberFormat="1" applyFont="1" applyBorder="1" applyAlignment="1">
      <alignment vertical="center"/>
    </xf>
    <xf numFmtId="4" fontId="24" fillId="0" borderId="0" xfId="0" applyNumberFormat="1" applyFont="1" applyBorder="1" applyAlignment="1">
      <alignment vertical="center"/>
    </xf>
    <xf numFmtId="166" fontId="24" fillId="0" borderId="0" xfId="0" applyNumberFormat="1" applyFont="1" applyBorder="1" applyAlignment="1">
      <alignment vertical="center"/>
    </xf>
    <xf numFmtId="4" fontId="24" fillId="0" borderId="19" xfId="0" applyNumberFormat="1" applyFont="1" applyBorder="1" applyAlignment="1">
      <alignment vertical="center"/>
    </xf>
    <xf numFmtId="0" fontId="26" fillId="0" borderId="0" xfId="1" applyFont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4" fontId="30" fillId="0" borderId="23" xfId="0" applyNumberFormat="1" applyFont="1" applyBorder="1" applyAlignment="1">
      <alignment vertical="center"/>
    </xf>
    <xf numFmtId="4" fontId="30" fillId="0" borderId="24" xfId="0" applyNumberFormat="1" applyFont="1" applyBorder="1" applyAlignment="1">
      <alignment vertical="center"/>
    </xf>
    <xf numFmtId="166" fontId="30" fillId="0" borderId="24" xfId="0" applyNumberFormat="1" applyFont="1" applyBorder="1" applyAlignment="1">
      <alignment vertical="center"/>
    </xf>
    <xf numFmtId="4" fontId="30" fillId="0" borderId="2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14" fillId="3" borderId="0" xfId="0" applyFont="1" applyFill="1" applyAlignment="1">
      <alignment vertical="center"/>
    </xf>
    <xf numFmtId="0" fontId="15" fillId="3" borderId="0" xfId="0" applyFont="1" applyFill="1" applyAlignment="1">
      <alignment horizontal="left" vertical="center"/>
    </xf>
    <xf numFmtId="0" fontId="31" fillId="3" borderId="0" xfId="1" applyFont="1" applyFill="1" applyAlignment="1">
      <alignment vertical="center"/>
    </xf>
    <xf numFmtId="0" fontId="14" fillId="3" borderId="0" xfId="0" applyFont="1" applyFill="1" applyAlignment="1" applyProtection="1">
      <alignment vertical="center"/>
      <protection locked="0"/>
    </xf>
    <xf numFmtId="0" fontId="0" fillId="0" borderId="3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20" fillId="0" borderId="0" xfId="0" applyFont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>
      <alignment horizontal="left" vertical="center"/>
    </xf>
    <xf numFmtId="0" fontId="0" fillId="0" borderId="5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 applyProtection="1">
      <alignment vertical="center" wrapText="1"/>
      <protection locked="0"/>
    </xf>
    <xf numFmtId="0" fontId="0" fillId="0" borderId="6" xfId="0" applyFont="1" applyBorder="1" applyAlignment="1">
      <alignment vertical="center" wrapText="1"/>
    </xf>
    <xf numFmtId="0" fontId="0" fillId="0" borderId="16" xfId="0" applyFont="1" applyBorder="1" applyAlignment="1" applyProtection="1">
      <alignment vertical="center"/>
      <protection locked="0"/>
    </xf>
    <xf numFmtId="0" fontId="0" fillId="0" borderId="26" xfId="0" applyFont="1" applyBorder="1" applyAlignment="1">
      <alignment vertical="center"/>
    </xf>
    <xf numFmtId="0" fontId="22" fillId="0" borderId="0" xfId="0" applyFont="1" applyBorder="1" applyAlignment="1">
      <alignment horizontal="left" vertical="center"/>
    </xf>
    <xf numFmtId="4" fontId="25" fillId="0" borderId="0" xfId="0" applyNumberFormat="1" applyFont="1" applyBorder="1" applyAlignment="1">
      <alignment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4" fontId="1" fillId="0" borderId="0" xfId="0" applyNumberFormat="1" applyFont="1" applyBorder="1" applyAlignment="1">
      <alignment vertical="center"/>
    </xf>
    <xf numFmtId="164" fontId="1" fillId="0" borderId="0" xfId="0" applyNumberFormat="1" applyFont="1" applyBorder="1" applyAlignment="1" applyProtection="1">
      <alignment horizontal="right" vertical="center"/>
      <protection locked="0"/>
    </xf>
    <xf numFmtId="0" fontId="0" fillId="7" borderId="0" xfId="0" applyFont="1" applyFill="1" applyBorder="1" applyAlignment="1">
      <alignment vertical="center"/>
    </xf>
    <xf numFmtId="0" fontId="3" fillId="7" borderId="9" xfId="0" applyFont="1" applyFill="1" applyBorder="1" applyAlignment="1">
      <alignment horizontal="left" vertical="center"/>
    </xf>
    <xf numFmtId="0" fontId="3" fillId="7" borderId="10" xfId="0" applyFont="1" applyFill="1" applyBorder="1" applyAlignment="1">
      <alignment horizontal="right" vertical="center"/>
    </xf>
    <xf numFmtId="0" fontId="3" fillId="7" borderId="10" xfId="0" applyFont="1" applyFill="1" applyBorder="1" applyAlignment="1">
      <alignment horizontal="center" vertical="center"/>
    </xf>
    <xf numFmtId="0" fontId="0" fillId="7" borderId="10" xfId="0" applyFont="1" applyFill="1" applyBorder="1" applyAlignment="1" applyProtection="1">
      <alignment vertical="center"/>
      <protection locked="0"/>
    </xf>
    <xf numFmtId="4" fontId="3" fillId="7" borderId="10" xfId="0" applyNumberFormat="1" applyFont="1" applyFill="1" applyBorder="1" applyAlignment="1">
      <alignment vertical="center"/>
    </xf>
    <xf numFmtId="0" fontId="0" fillId="7" borderId="27" xfId="0" applyFont="1" applyFill="1" applyBorder="1" applyAlignment="1">
      <alignment vertical="center"/>
    </xf>
    <xf numFmtId="0" fontId="0" fillId="0" borderId="13" xfId="0" applyFont="1" applyBorder="1" applyAlignment="1" applyProtection="1">
      <alignment vertical="center"/>
      <protection locked="0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4" xfId="0" applyFont="1" applyBorder="1" applyAlignment="1">
      <alignment vertical="center"/>
    </xf>
    <xf numFmtId="0" fontId="2" fillId="7" borderId="0" xfId="0" applyFont="1" applyFill="1" applyBorder="1" applyAlignment="1">
      <alignment horizontal="left" vertical="center"/>
    </xf>
    <xf numFmtId="0" fontId="0" fillId="7" borderId="0" xfId="0" applyFont="1" applyFill="1" applyBorder="1" applyAlignment="1" applyProtection="1">
      <alignment vertical="center"/>
      <protection locked="0"/>
    </xf>
    <xf numFmtId="0" fontId="2" fillId="7" borderId="0" xfId="0" applyFont="1" applyFill="1" applyBorder="1" applyAlignment="1">
      <alignment horizontal="right" vertical="center"/>
    </xf>
    <xf numFmtId="0" fontId="0" fillId="7" borderId="6" xfId="0" applyFont="1" applyFill="1" applyBorder="1" applyAlignment="1">
      <alignment vertical="center"/>
    </xf>
    <xf numFmtId="0" fontId="32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24" xfId="0" applyFont="1" applyBorder="1" applyAlignment="1">
      <alignment horizontal="left" vertical="center"/>
    </xf>
    <xf numFmtId="0" fontId="5" fillId="0" borderId="24" xfId="0" applyFont="1" applyBorder="1" applyAlignment="1">
      <alignment vertical="center"/>
    </xf>
    <xf numFmtId="0" fontId="5" fillId="0" borderId="24" xfId="0" applyFont="1" applyBorder="1" applyAlignment="1" applyProtection="1">
      <alignment vertical="center"/>
      <protection locked="0"/>
    </xf>
    <xf numFmtId="4" fontId="5" fillId="0" borderId="24" xfId="0" applyNumberFormat="1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24" xfId="0" applyFont="1" applyBorder="1" applyAlignment="1">
      <alignment horizontal="left" vertical="center"/>
    </xf>
    <xf numFmtId="0" fontId="6" fillId="0" borderId="24" xfId="0" applyFont="1" applyBorder="1" applyAlignment="1">
      <alignment vertical="center"/>
    </xf>
    <xf numFmtId="0" fontId="6" fillId="0" borderId="24" xfId="0" applyFont="1" applyBorder="1" applyAlignment="1" applyProtection="1">
      <alignment vertical="center"/>
      <protection locked="0"/>
    </xf>
    <xf numFmtId="4" fontId="6" fillId="0" borderId="24" xfId="0" applyNumberFormat="1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0" fillId="0" borderId="0" xfId="0" applyFont="1" applyAlignment="1" applyProtection="1">
      <alignment horizontal="left" vertical="center"/>
      <protection locked="0"/>
    </xf>
    <xf numFmtId="0" fontId="0" fillId="0" borderId="5" xfId="0" applyFont="1" applyBorder="1" applyAlignment="1">
      <alignment horizontal="center" vertical="center" wrapText="1"/>
    </xf>
    <xf numFmtId="0" fontId="2" fillId="7" borderId="20" xfId="0" applyFont="1" applyFill="1" applyBorder="1" applyAlignment="1">
      <alignment horizontal="center" vertical="center" wrapText="1"/>
    </xf>
    <xf numFmtId="0" fontId="2" fillId="7" borderId="21" xfId="0" applyFont="1" applyFill="1" applyBorder="1" applyAlignment="1">
      <alignment horizontal="center" vertical="center" wrapText="1"/>
    </xf>
    <xf numFmtId="0" fontId="33" fillId="7" borderId="21" xfId="0" applyFont="1" applyFill="1" applyBorder="1" applyAlignment="1" applyProtection="1">
      <alignment horizontal="center" vertical="center" wrapText="1"/>
      <protection locked="0"/>
    </xf>
    <xf numFmtId="0" fontId="2" fillId="7" borderId="22" xfId="0" applyFont="1" applyFill="1" applyBorder="1" applyAlignment="1">
      <alignment horizontal="center" vertical="center" wrapText="1"/>
    </xf>
    <xf numFmtId="4" fontId="25" fillId="0" borderId="0" xfId="0" applyNumberFormat="1" applyFont="1" applyAlignment="1"/>
    <xf numFmtId="166" fontId="34" fillId="0" borderId="16" xfId="0" applyNumberFormat="1" applyFont="1" applyBorder="1" applyAlignment="1"/>
    <xf numFmtId="166" fontId="34" fillId="0" borderId="17" xfId="0" applyNumberFormat="1" applyFont="1" applyBorder="1" applyAlignment="1"/>
    <xf numFmtId="4" fontId="35" fillId="0" borderId="0" xfId="0" applyNumberFormat="1" applyFont="1" applyAlignment="1">
      <alignment vertical="center"/>
    </xf>
    <xf numFmtId="0" fontId="7" fillId="0" borderId="5" xfId="0" applyFont="1" applyBorder="1" applyAlignment="1"/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Alignment="1" applyProtection="1">
      <protection locked="0"/>
    </xf>
    <xf numFmtId="4" fontId="5" fillId="0" borderId="0" xfId="0" applyNumberFormat="1" applyFont="1" applyAlignment="1"/>
    <xf numFmtId="0" fontId="7" fillId="0" borderId="18" xfId="0" applyFont="1" applyBorder="1" applyAlignment="1"/>
    <xf numFmtId="0" fontId="7" fillId="0" borderId="0" xfId="0" applyFont="1" applyBorder="1" applyAlignment="1"/>
    <xf numFmtId="166" fontId="7" fillId="0" borderId="0" xfId="0" applyNumberFormat="1" applyFont="1" applyBorder="1" applyAlignment="1"/>
    <xf numFmtId="166" fontId="7" fillId="0" borderId="19" xfId="0" applyNumberFormat="1" applyFont="1" applyBorder="1" applyAlignment="1"/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7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4" fontId="6" fillId="0" borderId="0" xfId="0" applyNumberFormat="1" applyFont="1" applyBorder="1" applyAlignment="1"/>
    <xf numFmtId="0" fontId="0" fillId="0" borderId="5" xfId="0" applyFont="1" applyBorder="1" applyAlignment="1" applyProtection="1">
      <alignment vertical="center"/>
      <protection locked="0"/>
    </xf>
    <xf numFmtId="0" fontId="0" fillId="0" borderId="28" xfId="0" applyFont="1" applyBorder="1" applyAlignment="1" applyProtection="1">
      <alignment horizontal="center" vertical="center"/>
      <protection locked="0"/>
    </xf>
    <xf numFmtId="49" fontId="0" fillId="0" borderId="28" xfId="0" applyNumberFormat="1" applyFont="1" applyBorder="1" applyAlignment="1" applyProtection="1">
      <alignment horizontal="left" vertical="center" wrapText="1"/>
      <protection locked="0"/>
    </xf>
    <xf numFmtId="0" fontId="0" fillId="0" borderId="28" xfId="0" applyFont="1" applyBorder="1" applyAlignment="1" applyProtection="1">
      <alignment horizontal="left" vertical="center" wrapText="1"/>
      <protection locked="0"/>
    </xf>
    <xf numFmtId="0" fontId="0" fillId="0" borderId="28" xfId="0" applyFont="1" applyBorder="1" applyAlignment="1" applyProtection="1">
      <alignment horizontal="center" vertical="center" wrapText="1"/>
      <protection locked="0"/>
    </xf>
    <xf numFmtId="167" fontId="0" fillId="0" borderId="28" xfId="0" applyNumberFormat="1" applyFont="1" applyBorder="1" applyAlignment="1" applyProtection="1">
      <alignment vertical="center"/>
      <protection locked="0"/>
    </xf>
    <xf numFmtId="4" fontId="0" fillId="5" borderId="28" xfId="0" applyNumberFormat="1" applyFont="1" applyFill="1" applyBorder="1" applyAlignment="1" applyProtection="1">
      <alignment vertical="center"/>
      <protection locked="0"/>
    </xf>
    <xf numFmtId="4" fontId="0" fillId="0" borderId="28" xfId="0" applyNumberFormat="1" applyFont="1" applyBorder="1" applyAlignment="1" applyProtection="1">
      <alignment vertical="center"/>
      <protection locked="0"/>
    </xf>
    <xf numFmtId="0" fontId="1" fillId="5" borderId="28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>
      <alignment horizontal="center" vertical="center"/>
    </xf>
    <xf numFmtId="166" fontId="1" fillId="0" borderId="0" xfId="0" applyNumberFormat="1" applyFont="1" applyBorder="1" applyAlignment="1">
      <alignment vertical="center"/>
    </xf>
    <xf numFmtId="166" fontId="1" fillId="0" borderId="19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0" fontId="8" fillId="0" borderId="5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18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8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36" fillId="0" borderId="0" xfId="0" applyFont="1" applyBorder="1" applyAlignment="1">
      <alignment horizontal="left" vertical="center"/>
    </xf>
    <xf numFmtId="0" fontId="38" fillId="0" borderId="0" xfId="0" applyFont="1" applyBorder="1" applyAlignment="1">
      <alignment horizontal="left" vertical="center"/>
    </xf>
    <xf numFmtId="0" fontId="38" fillId="0" borderId="0" xfId="0" applyFont="1" applyBorder="1" applyAlignment="1">
      <alignment horizontal="left" vertical="center" wrapText="1"/>
    </xf>
    <xf numFmtId="167" fontId="10" fillId="0" borderId="0" xfId="0" applyNumberFormat="1" applyFont="1" applyBorder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8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167" fontId="9" fillId="0" borderId="0" xfId="0" applyNumberFormat="1" applyFont="1" applyBorder="1" applyAlignment="1">
      <alignment vertical="center"/>
    </xf>
    <xf numFmtId="0" fontId="38" fillId="0" borderId="0" xfId="0" applyFont="1" applyAlignment="1">
      <alignment horizontal="left" vertical="center"/>
    </xf>
    <xf numFmtId="0" fontId="38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167" fontId="0" fillId="5" borderId="28" xfId="0" applyNumberFormat="1" applyFont="1" applyFill="1" applyBorder="1" applyAlignment="1" applyProtection="1">
      <alignment vertical="center"/>
      <protection locked="0"/>
    </xf>
    <xf numFmtId="0" fontId="39" fillId="0" borderId="28" xfId="0" applyFont="1" applyBorder="1" applyAlignment="1" applyProtection="1">
      <alignment horizontal="center" vertical="center"/>
      <protection locked="0"/>
    </xf>
    <xf numFmtId="49" fontId="39" fillId="0" borderId="28" xfId="0" applyNumberFormat="1" applyFont="1" applyBorder="1" applyAlignment="1" applyProtection="1">
      <alignment horizontal="left" vertical="center" wrapText="1"/>
      <protection locked="0"/>
    </xf>
    <xf numFmtId="0" fontId="39" fillId="0" borderId="28" xfId="0" applyFont="1" applyBorder="1" applyAlignment="1" applyProtection="1">
      <alignment horizontal="left" vertical="center" wrapText="1"/>
      <protection locked="0"/>
    </xf>
    <xf numFmtId="0" fontId="39" fillId="0" borderId="28" xfId="0" applyFont="1" applyBorder="1" applyAlignment="1" applyProtection="1">
      <alignment horizontal="center" vertical="center" wrapText="1"/>
      <protection locked="0"/>
    </xf>
    <xf numFmtId="167" fontId="39" fillId="0" borderId="28" xfId="0" applyNumberFormat="1" applyFont="1" applyBorder="1" applyAlignment="1" applyProtection="1">
      <alignment vertical="center"/>
      <protection locked="0"/>
    </xf>
    <xf numFmtId="4" fontId="39" fillId="5" borderId="28" xfId="0" applyNumberFormat="1" applyFont="1" applyFill="1" applyBorder="1" applyAlignment="1" applyProtection="1">
      <alignment vertical="center"/>
      <protection locked="0"/>
    </xf>
    <xf numFmtId="4" fontId="39" fillId="0" borderId="28" xfId="0" applyNumberFormat="1" applyFont="1" applyBorder="1" applyAlignment="1" applyProtection="1">
      <alignment vertical="center"/>
      <protection locked="0"/>
    </xf>
    <xf numFmtId="0" fontId="39" fillId="0" borderId="5" xfId="0" applyFont="1" applyBorder="1" applyAlignment="1">
      <alignment vertical="center"/>
    </xf>
    <xf numFmtId="0" fontId="39" fillId="5" borderId="28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8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5" fillId="0" borderId="0" xfId="0" applyFont="1" applyBorder="1" applyAlignment="1">
      <alignment horizontal="left"/>
    </xf>
    <xf numFmtId="4" fontId="5" fillId="0" borderId="0" xfId="0" applyNumberFormat="1" applyFont="1" applyBorder="1" applyAlignment="1"/>
    <xf numFmtId="0" fontId="1" fillId="0" borderId="24" xfId="0" applyFont="1" applyBorder="1" applyAlignment="1">
      <alignment horizontal="center" vertical="center"/>
    </xf>
    <xf numFmtId="0" fontId="0" fillId="0" borderId="24" xfId="0" applyFont="1" applyBorder="1" applyAlignment="1">
      <alignment vertical="center"/>
    </xf>
    <xf numFmtId="166" fontId="1" fillId="0" borderId="24" xfId="0" applyNumberFormat="1" applyFont="1" applyBorder="1" applyAlignment="1">
      <alignment vertical="center"/>
    </xf>
    <xf numFmtId="166" fontId="1" fillId="0" borderId="25" xfId="0" applyNumberFormat="1" applyFont="1" applyBorder="1" applyAlignment="1">
      <alignment vertical="center"/>
    </xf>
    <xf numFmtId="0" fontId="0" fillId="0" borderId="0" xfId="0" applyAlignment="1" applyProtection="1">
      <alignment vertical="top"/>
      <protection locked="0"/>
    </xf>
    <xf numFmtId="0" fontId="40" fillId="0" borderId="29" xfId="0" applyFont="1" applyBorder="1" applyAlignment="1" applyProtection="1">
      <alignment vertical="center" wrapText="1"/>
      <protection locked="0"/>
    </xf>
    <xf numFmtId="0" fontId="40" fillId="0" borderId="30" xfId="0" applyFont="1" applyBorder="1" applyAlignment="1" applyProtection="1">
      <alignment vertical="center" wrapText="1"/>
      <protection locked="0"/>
    </xf>
    <xf numFmtId="0" fontId="40" fillId="0" borderId="31" xfId="0" applyFont="1" applyBorder="1" applyAlignment="1" applyProtection="1">
      <alignment vertical="center" wrapText="1"/>
      <protection locked="0"/>
    </xf>
    <xf numFmtId="0" fontId="40" fillId="0" borderId="32" xfId="0" applyFont="1" applyBorder="1" applyAlignment="1" applyProtection="1">
      <alignment horizontal="center" vertical="center" wrapText="1"/>
      <protection locked="0"/>
    </xf>
    <xf numFmtId="0" fontId="40" fillId="0" borderId="33" xfId="0" applyFont="1" applyBorder="1" applyAlignment="1" applyProtection="1">
      <alignment horizontal="center" vertical="center" wrapText="1"/>
      <protection locked="0"/>
    </xf>
    <xf numFmtId="0" fontId="40" fillId="0" borderId="32" xfId="0" applyFont="1" applyBorder="1" applyAlignment="1" applyProtection="1">
      <alignment vertical="center" wrapText="1"/>
      <protection locked="0"/>
    </xf>
    <xf numFmtId="0" fontId="40" fillId="0" borderId="33" xfId="0" applyFont="1" applyBorder="1" applyAlignment="1" applyProtection="1">
      <alignment vertical="center" wrapText="1"/>
      <protection locked="0"/>
    </xf>
    <xf numFmtId="0" fontId="42" fillId="0" borderId="1" xfId="0" applyFont="1" applyBorder="1" applyAlignment="1" applyProtection="1">
      <alignment horizontal="left" vertical="center" wrapText="1"/>
      <protection locked="0"/>
    </xf>
    <xf numFmtId="0" fontId="43" fillId="0" borderId="1" xfId="0" applyFont="1" applyBorder="1" applyAlignment="1" applyProtection="1">
      <alignment horizontal="left" vertical="center" wrapText="1"/>
      <protection locked="0"/>
    </xf>
    <xf numFmtId="0" fontId="43" fillId="0" borderId="32" xfId="0" applyFont="1" applyBorder="1" applyAlignment="1" applyProtection="1">
      <alignment vertical="center" wrapText="1"/>
      <protection locked="0"/>
    </xf>
    <xf numFmtId="0" fontId="43" fillId="0" borderId="1" xfId="0" applyFont="1" applyBorder="1" applyAlignment="1" applyProtection="1">
      <alignment vertical="center" wrapText="1"/>
      <protection locked="0"/>
    </xf>
    <xf numFmtId="0" fontId="43" fillId="0" borderId="1" xfId="0" applyFont="1" applyBorder="1" applyAlignment="1" applyProtection="1">
      <alignment vertical="center"/>
      <protection locked="0"/>
    </xf>
    <xf numFmtId="0" fontId="43" fillId="0" borderId="1" xfId="0" applyFont="1" applyBorder="1" applyAlignment="1" applyProtection="1">
      <alignment horizontal="left" vertical="center"/>
      <protection locked="0"/>
    </xf>
    <xf numFmtId="49" fontId="43" fillId="0" borderId="1" xfId="0" applyNumberFormat="1" applyFont="1" applyBorder="1" applyAlignment="1" applyProtection="1">
      <alignment vertical="center" wrapText="1"/>
      <protection locked="0"/>
    </xf>
    <xf numFmtId="0" fontId="40" fillId="0" borderId="35" xfId="0" applyFont="1" applyBorder="1" applyAlignment="1" applyProtection="1">
      <alignment vertical="center" wrapText="1"/>
      <protection locked="0"/>
    </xf>
    <xf numFmtId="0" fontId="44" fillId="0" borderId="34" xfId="0" applyFont="1" applyBorder="1" applyAlignment="1" applyProtection="1">
      <alignment vertical="center" wrapText="1"/>
      <protection locked="0"/>
    </xf>
    <xf numFmtId="0" fontId="40" fillId="0" borderId="36" xfId="0" applyFont="1" applyBorder="1" applyAlignment="1" applyProtection="1">
      <alignment vertical="center" wrapText="1"/>
      <protection locked="0"/>
    </xf>
    <xf numFmtId="0" fontId="40" fillId="0" borderId="1" xfId="0" applyFont="1" applyBorder="1" applyAlignment="1" applyProtection="1">
      <alignment vertical="top"/>
      <protection locked="0"/>
    </xf>
    <xf numFmtId="0" fontId="40" fillId="0" borderId="0" xfId="0" applyFont="1" applyAlignment="1" applyProtection="1">
      <alignment vertical="top"/>
      <protection locked="0"/>
    </xf>
    <xf numFmtId="0" fontId="40" fillId="0" borderId="29" xfId="0" applyFont="1" applyBorder="1" applyAlignment="1" applyProtection="1">
      <alignment horizontal="left" vertical="center"/>
      <protection locked="0"/>
    </xf>
    <xf numFmtId="0" fontId="40" fillId="0" borderId="30" xfId="0" applyFont="1" applyBorder="1" applyAlignment="1" applyProtection="1">
      <alignment horizontal="left" vertical="center"/>
      <protection locked="0"/>
    </xf>
    <xf numFmtId="0" fontId="40" fillId="0" borderId="31" xfId="0" applyFont="1" applyBorder="1" applyAlignment="1" applyProtection="1">
      <alignment horizontal="left" vertical="center"/>
      <protection locked="0"/>
    </xf>
    <xf numFmtId="0" fontId="40" fillId="0" borderId="32" xfId="0" applyFont="1" applyBorder="1" applyAlignment="1" applyProtection="1">
      <alignment horizontal="left" vertical="center"/>
      <protection locked="0"/>
    </xf>
    <xf numFmtId="0" fontId="40" fillId="0" borderId="33" xfId="0" applyFont="1" applyBorder="1" applyAlignment="1" applyProtection="1">
      <alignment horizontal="left" vertical="center"/>
      <protection locked="0"/>
    </xf>
    <xf numFmtId="0" fontId="42" fillId="0" borderId="1" xfId="0" applyFont="1" applyBorder="1" applyAlignment="1" applyProtection="1">
      <alignment horizontal="left" vertical="center"/>
      <protection locked="0"/>
    </xf>
    <xf numFmtId="0" fontId="45" fillId="0" borderId="0" xfId="0" applyFont="1" applyAlignment="1" applyProtection="1">
      <alignment horizontal="left" vertical="center"/>
      <protection locked="0"/>
    </xf>
    <xf numFmtId="0" fontId="42" fillId="0" borderId="34" xfId="0" applyFont="1" applyBorder="1" applyAlignment="1" applyProtection="1">
      <alignment horizontal="left" vertical="center"/>
      <protection locked="0"/>
    </xf>
    <xf numFmtId="0" fontId="42" fillId="0" borderId="34" xfId="0" applyFont="1" applyBorder="1" applyAlignment="1" applyProtection="1">
      <alignment horizontal="center" vertical="center"/>
      <protection locked="0"/>
    </xf>
    <xf numFmtId="0" fontId="45" fillId="0" borderId="34" xfId="0" applyFont="1" applyBorder="1" applyAlignment="1" applyProtection="1">
      <alignment horizontal="left" vertical="center"/>
      <protection locked="0"/>
    </xf>
    <xf numFmtId="0" fontId="46" fillId="0" borderId="1" xfId="0" applyFont="1" applyBorder="1" applyAlignment="1" applyProtection="1">
      <alignment horizontal="left" vertical="center"/>
      <protection locked="0"/>
    </xf>
    <xf numFmtId="0" fontId="43" fillId="0" borderId="0" xfId="0" applyFont="1" applyAlignment="1" applyProtection="1">
      <alignment horizontal="left" vertical="center"/>
      <protection locked="0"/>
    </xf>
    <xf numFmtId="0" fontId="43" fillId="0" borderId="1" xfId="0" applyFont="1" applyBorder="1" applyAlignment="1" applyProtection="1">
      <alignment horizontal="center" vertical="center"/>
      <protection locked="0"/>
    </xf>
    <xf numFmtId="0" fontId="43" fillId="0" borderId="32" xfId="0" applyFont="1" applyBorder="1" applyAlignment="1" applyProtection="1">
      <alignment horizontal="left" vertical="center"/>
      <protection locked="0"/>
    </xf>
    <xf numFmtId="0" fontId="43" fillId="2" borderId="1" xfId="0" applyFont="1" applyFill="1" applyBorder="1" applyAlignment="1" applyProtection="1">
      <alignment horizontal="left" vertical="center"/>
      <protection locked="0"/>
    </xf>
    <xf numFmtId="0" fontId="43" fillId="2" borderId="1" xfId="0" applyFont="1" applyFill="1" applyBorder="1" applyAlignment="1" applyProtection="1">
      <alignment horizontal="center" vertical="center"/>
      <protection locked="0"/>
    </xf>
    <xf numFmtId="0" fontId="40" fillId="0" borderId="35" xfId="0" applyFont="1" applyBorder="1" applyAlignment="1" applyProtection="1">
      <alignment horizontal="left" vertical="center"/>
      <protection locked="0"/>
    </xf>
    <xf numFmtId="0" fontId="44" fillId="0" borderId="34" xfId="0" applyFont="1" applyBorder="1" applyAlignment="1" applyProtection="1">
      <alignment horizontal="left" vertical="center"/>
      <protection locked="0"/>
    </xf>
    <xf numFmtId="0" fontId="40" fillId="0" borderId="36" xfId="0" applyFont="1" applyBorder="1" applyAlignment="1" applyProtection="1">
      <alignment horizontal="left" vertical="center"/>
      <protection locked="0"/>
    </xf>
    <xf numFmtId="0" fontId="40" fillId="0" borderId="1" xfId="0" applyFont="1" applyBorder="1" applyAlignment="1" applyProtection="1">
      <alignment horizontal="left" vertical="center"/>
      <protection locked="0"/>
    </xf>
    <xf numFmtId="0" fontId="44" fillId="0" borderId="1" xfId="0" applyFont="1" applyBorder="1" applyAlignment="1" applyProtection="1">
      <alignment horizontal="left" vertical="center"/>
      <protection locked="0"/>
    </xf>
    <xf numFmtId="0" fontId="45" fillId="0" borderId="1" xfId="0" applyFont="1" applyBorder="1" applyAlignment="1" applyProtection="1">
      <alignment horizontal="left" vertical="center"/>
      <protection locked="0"/>
    </xf>
    <xf numFmtId="0" fontId="43" fillId="0" borderId="34" xfId="0" applyFont="1" applyBorder="1" applyAlignment="1" applyProtection="1">
      <alignment horizontal="left" vertical="center"/>
      <protection locked="0"/>
    </xf>
    <xf numFmtId="0" fontId="40" fillId="0" borderId="1" xfId="0" applyFont="1" applyBorder="1" applyAlignment="1" applyProtection="1">
      <alignment horizontal="left" vertical="center" wrapText="1"/>
      <protection locked="0"/>
    </xf>
    <xf numFmtId="0" fontId="43" fillId="0" borderId="1" xfId="0" applyFont="1" applyBorder="1" applyAlignment="1" applyProtection="1">
      <alignment horizontal="center" vertical="center" wrapText="1"/>
      <protection locked="0"/>
    </xf>
    <xf numFmtId="0" fontId="40" fillId="0" borderId="29" xfId="0" applyFont="1" applyBorder="1" applyAlignment="1" applyProtection="1">
      <alignment horizontal="left" vertical="center" wrapText="1"/>
      <protection locked="0"/>
    </xf>
    <xf numFmtId="0" fontId="40" fillId="0" borderId="30" xfId="0" applyFont="1" applyBorder="1" applyAlignment="1" applyProtection="1">
      <alignment horizontal="left" vertical="center" wrapText="1"/>
      <protection locked="0"/>
    </xf>
    <xf numFmtId="0" fontId="40" fillId="0" borderId="31" xfId="0" applyFont="1" applyBorder="1" applyAlignment="1" applyProtection="1">
      <alignment horizontal="left" vertical="center" wrapText="1"/>
      <protection locked="0"/>
    </xf>
    <xf numFmtId="0" fontId="40" fillId="0" borderId="32" xfId="0" applyFont="1" applyBorder="1" applyAlignment="1" applyProtection="1">
      <alignment horizontal="left" vertical="center" wrapText="1"/>
      <protection locked="0"/>
    </xf>
    <xf numFmtId="0" fontId="40" fillId="0" borderId="33" xfId="0" applyFont="1" applyBorder="1" applyAlignment="1" applyProtection="1">
      <alignment horizontal="left" vertical="center" wrapText="1"/>
      <protection locked="0"/>
    </xf>
    <xf numFmtId="0" fontId="45" fillId="0" borderId="32" xfId="0" applyFont="1" applyBorder="1" applyAlignment="1" applyProtection="1">
      <alignment horizontal="left" vertical="center" wrapText="1"/>
      <protection locked="0"/>
    </xf>
    <xf numFmtId="0" fontId="45" fillId="0" borderId="33" xfId="0" applyFont="1" applyBorder="1" applyAlignment="1" applyProtection="1">
      <alignment horizontal="left" vertical="center" wrapText="1"/>
      <protection locked="0"/>
    </xf>
    <xf numFmtId="0" fontId="43" fillId="0" borderId="32" xfId="0" applyFont="1" applyBorder="1" applyAlignment="1" applyProtection="1">
      <alignment horizontal="left" vertical="center" wrapText="1"/>
      <protection locked="0"/>
    </xf>
    <xf numFmtId="0" fontId="43" fillId="0" borderId="33" xfId="0" applyFont="1" applyBorder="1" applyAlignment="1" applyProtection="1">
      <alignment horizontal="left" vertical="center" wrapText="1"/>
      <protection locked="0"/>
    </xf>
    <xf numFmtId="0" fontId="43" fillId="0" borderId="33" xfId="0" applyFont="1" applyBorder="1" applyAlignment="1" applyProtection="1">
      <alignment horizontal="left" vertical="center"/>
      <protection locked="0"/>
    </xf>
    <xf numFmtId="0" fontId="43" fillId="0" borderId="35" xfId="0" applyFont="1" applyBorder="1" applyAlignment="1" applyProtection="1">
      <alignment horizontal="left" vertical="center" wrapText="1"/>
      <protection locked="0"/>
    </xf>
    <xf numFmtId="0" fontId="43" fillId="0" borderId="34" xfId="0" applyFont="1" applyBorder="1" applyAlignment="1" applyProtection="1">
      <alignment horizontal="left" vertical="center" wrapText="1"/>
      <protection locked="0"/>
    </xf>
    <xf numFmtId="0" fontId="43" fillId="0" borderId="36" xfId="0" applyFont="1" applyBorder="1" applyAlignment="1" applyProtection="1">
      <alignment horizontal="left" vertical="center" wrapText="1"/>
      <protection locked="0"/>
    </xf>
    <xf numFmtId="0" fontId="43" fillId="0" borderId="1" xfId="0" applyFont="1" applyBorder="1" applyAlignment="1" applyProtection="1">
      <alignment horizontal="left" vertical="top"/>
      <protection locked="0"/>
    </xf>
    <xf numFmtId="0" fontId="43" fillId="0" borderId="1" xfId="0" applyFont="1" applyBorder="1" applyAlignment="1" applyProtection="1">
      <alignment horizontal="center" vertical="top"/>
      <protection locked="0"/>
    </xf>
    <xf numFmtId="0" fontId="43" fillId="0" borderId="35" xfId="0" applyFont="1" applyBorder="1" applyAlignment="1" applyProtection="1">
      <alignment horizontal="left" vertical="center"/>
      <protection locked="0"/>
    </xf>
    <xf numFmtId="0" fontId="43" fillId="0" borderId="36" xfId="0" applyFont="1" applyBorder="1" applyAlignment="1" applyProtection="1">
      <alignment horizontal="left" vertical="center"/>
      <protection locked="0"/>
    </xf>
    <xf numFmtId="0" fontId="45" fillId="0" borderId="0" xfId="0" applyFont="1" applyAlignment="1" applyProtection="1">
      <alignment vertical="center"/>
      <protection locked="0"/>
    </xf>
    <xf numFmtId="0" fontId="42" fillId="0" borderId="1" xfId="0" applyFont="1" applyBorder="1" applyAlignment="1" applyProtection="1">
      <alignment vertical="center"/>
      <protection locked="0"/>
    </xf>
    <xf numFmtId="0" fontId="45" fillId="0" borderId="34" xfId="0" applyFont="1" applyBorder="1" applyAlignment="1" applyProtection="1">
      <alignment vertical="center"/>
      <protection locked="0"/>
    </xf>
    <xf numFmtId="0" fontId="42" fillId="0" borderId="34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top"/>
      <protection locked="0"/>
    </xf>
    <xf numFmtId="49" fontId="43" fillId="0" borderId="1" xfId="0" applyNumberFormat="1" applyFont="1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vertical="top"/>
      <protection locked="0"/>
    </xf>
    <xf numFmtId="0" fontId="42" fillId="0" borderId="34" xfId="0" applyFont="1" applyBorder="1" applyAlignment="1" applyProtection="1">
      <alignment horizontal="left"/>
      <protection locked="0"/>
    </xf>
    <xf numFmtId="0" fontId="45" fillId="0" borderId="34" xfId="0" applyFont="1" applyBorder="1" applyAlignment="1" applyProtection="1">
      <protection locked="0"/>
    </xf>
    <xf numFmtId="0" fontId="40" fillId="0" borderId="32" xfId="0" applyFont="1" applyBorder="1" applyAlignment="1" applyProtection="1">
      <alignment vertical="top"/>
      <protection locked="0"/>
    </xf>
    <xf numFmtId="0" fontId="40" fillId="0" borderId="33" xfId="0" applyFont="1" applyBorder="1" applyAlignment="1" applyProtection="1">
      <alignment vertical="top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0" fontId="40" fillId="0" borderId="1" xfId="0" applyFont="1" applyBorder="1" applyAlignment="1" applyProtection="1">
      <alignment horizontal="left" vertical="top"/>
      <protection locked="0"/>
    </xf>
    <xf numFmtId="0" fontId="40" fillId="0" borderId="35" xfId="0" applyFont="1" applyBorder="1" applyAlignment="1" applyProtection="1">
      <alignment vertical="top"/>
      <protection locked="0"/>
    </xf>
    <xf numFmtId="0" fontId="40" fillId="0" borderId="34" xfId="0" applyFont="1" applyBorder="1" applyAlignment="1" applyProtection="1">
      <alignment vertical="top"/>
      <protection locked="0"/>
    </xf>
    <xf numFmtId="0" fontId="40" fillId="0" borderId="36" xfId="0" applyFont="1" applyBorder="1" applyAlignment="1" applyProtection="1">
      <alignment vertical="top"/>
      <protection locked="0"/>
    </xf>
    <xf numFmtId="0" fontId="9" fillId="0" borderId="1" xfId="0" applyFont="1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4" fontId="2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0" fillId="0" borderId="0" xfId="0"/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4" fillId="0" borderId="15" xfId="0" applyFont="1" applyBorder="1" applyAlignment="1">
      <alignment horizontal="center" vertical="center"/>
    </xf>
    <xf numFmtId="0" fontId="24" fillId="0" borderId="16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/>
    <xf numFmtId="0" fontId="3" fillId="0" borderId="0" xfId="0" applyFont="1" applyBorder="1" applyAlignment="1">
      <alignment horizontal="left" vertical="top" wrapText="1"/>
    </xf>
    <xf numFmtId="49" fontId="2" fillId="5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4" fontId="22" fillId="0" borderId="8" xfId="0" applyNumberFormat="1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27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7" borderId="9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left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right" vertical="center"/>
    </xf>
    <xf numFmtId="4" fontId="3" fillId="6" borderId="10" xfId="0" applyNumberFormat="1" applyFont="1" applyFill="1" applyBorder="1" applyAlignment="1">
      <alignment vertical="center"/>
    </xf>
    <xf numFmtId="0" fontId="0" fillId="6" borderId="10" xfId="0" applyFont="1" applyFill="1" applyBorder="1" applyAlignment="1">
      <alignment vertical="center"/>
    </xf>
    <xf numFmtId="0" fontId="0" fillId="6" borderId="11" xfId="0" applyFont="1" applyFill="1" applyBorder="1" applyAlignment="1">
      <alignment vertical="center"/>
    </xf>
    <xf numFmtId="0" fontId="3" fillId="6" borderId="10" xfId="0" applyFont="1" applyFill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31" fillId="3" borderId="0" xfId="1" applyFont="1" applyFill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vertical="center"/>
    </xf>
    <xf numFmtId="0" fontId="41" fillId="0" borderId="1" xfId="0" applyFont="1" applyBorder="1" applyAlignment="1" applyProtection="1">
      <alignment horizontal="center" vertical="center" wrapText="1"/>
      <protection locked="0"/>
    </xf>
    <xf numFmtId="0" fontId="43" fillId="0" borderId="1" xfId="0" applyFont="1" applyBorder="1" applyAlignment="1" applyProtection="1">
      <alignment horizontal="left" vertical="top"/>
      <protection locked="0"/>
    </xf>
    <xf numFmtId="0" fontId="43" fillId="0" borderId="1" xfId="0" applyFont="1" applyBorder="1" applyAlignment="1" applyProtection="1">
      <alignment horizontal="left" vertical="center"/>
      <protection locked="0"/>
    </xf>
    <xf numFmtId="0" fontId="43" fillId="0" borderId="1" xfId="0" applyFont="1" applyBorder="1" applyAlignment="1" applyProtection="1">
      <alignment horizontal="left" vertical="center" wrapText="1"/>
      <protection locked="0"/>
    </xf>
    <xf numFmtId="49" fontId="43" fillId="0" borderId="1" xfId="0" applyNumberFormat="1" applyFont="1" applyBorder="1" applyAlignment="1" applyProtection="1">
      <alignment horizontal="left" vertical="center" wrapText="1"/>
      <protection locked="0"/>
    </xf>
    <xf numFmtId="0" fontId="41" fillId="0" borderId="1" xfId="0" applyFont="1" applyBorder="1" applyAlignment="1" applyProtection="1">
      <alignment horizontal="center" vertical="center"/>
      <protection locked="0"/>
    </xf>
    <xf numFmtId="0" fontId="42" fillId="0" borderId="34" xfId="0" applyFont="1" applyBorder="1" applyAlignment="1" applyProtection="1">
      <alignment horizontal="left"/>
      <protection locked="0"/>
    </xf>
    <xf numFmtId="0" fontId="42" fillId="0" borderId="34" xfId="0" applyFont="1" applyBorder="1" applyAlignment="1" applyProtection="1">
      <alignment horizontal="left" wrapText="1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54"/>
  <sheetViews>
    <sheetView showGridLines="0" workbookViewId="0">
      <pane ySplit="1" topLeftCell="A18" activePane="bottomLeft" state="frozen"/>
      <selection pane="bottomLeft" activeCell="O19" sqref="O19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91" width="9.33203125" hidden="1"/>
  </cols>
  <sheetData>
    <row r="1" spans="1:74" ht="21.4" customHeight="1" x14ac:dyDescent="0.3">
      <c r="A1" s="16" t="s">
        <v>0</v>
      </c>
      <c r="B1" s="17"/>
      <c r="C1" s="17"/>
      <c r="D1" s="18" t="s">
        <v>1</v>
      </c>
      <c r="E1" s="17"/>
      <c r="F1" s="17"/>
      <c r="G1" s="17"/>
      <c r="H1" s="17"/>
      <c r="I1" s="17"/>
      <c r="J1" s="17"/>
      <c r="K1" s="19" t="s">
        <v>2</v>
      </c>
      <c r="L1" s="19"/>
      <c r="M1" s="19"/>
      <c r="N1" s="19"/>
      <c r="O1" s="19"/>
      <c r="P1" s="19"/>
      <c r="Q1" s="19"/>
      <c r="R1" s="19"/>
      <c r="S1" s="19"/>
      <c r="T1" s="17"/>
      <c r="U1" s="17"/>
      <c r="V1" s="17"/>
      <c r="W1" s="19" t="s">
        <v>3</v>
      </c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20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2" t="s">
        <v>4</v>
      </c>
      <c r="BB1" s="22" t="s">
        <v>5</v>
      </c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T1" s="23" t="s">
        <v>6</v>
      </c>
      <c r="BU1" s="23" t="s">
        <v>6</v>
      </c>
      <c r="BV1" s="23" t="s">
        <v>7</v>
      </c>
    </row>
    <row r="2" spans="1:74" ht="36.950000000000003" customHeight="1" x14ac:dyDescent="0.3">
      <c r="AR2" s="323" t="s">
        <v>8</v>
      </c>
      <c r="AS2" s="324"/>
      <c r="AT2" s="324"/>
      <c r="AU2" s="324"/>
      <c r="AV2" s="324"/>
      <c r="AW2" s="324"/>
      <c r="AX2" s="324"/>
      <c r="AY2" s="324"/>
      <c r="AZ2" s="324"/>
      <c r="BA2" s="324"/>
      <c r="BB2" s="324"/>
      <c r="BC2" s="324"/>
      <c r="BD2" s="324"/>
      <c r="BE2" s="324"/>
      <c r="BS2" s="24" t="s">
        <v>9</v>
      </c>
      <c r="BT2" s="24" t="s">
        <v>10</v>
      </c>
    </row>
    <row r="3" spans="1:74" ht="6.95" customHeight="1" x14ac:dyDescent="0.3">
      <c r="B3" s="25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7"/>
      <c r="BS3" s="24" t="s">
        <v>9</v>
      </c>
      <c r="BT3" s="24" t="s">
        <v>11</v>
      </c>
    </row>
    <row r="4" spans="1:74" ht="36.950000000000003" customHeight="1" x14ac:dyDescent="0.3">
      <c r="B4" s="28"/>
      <c r="C4" s="29"/>
      <c r="D4" s="30" t="s">
        <v>12</v>
      </c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31"/>
      <c r="AS4" s="32" t="s">
        <v>13</v>
      </c>
      <c r="BE4" s="33" t="s">
        <v>14</v>
      </c>
      <c r="BS4" s="24" t="s">
        <v>15</v>
      </c>
    </row>
    <row r="5" spans="1:74" ht="14.45" customHeight="1" x14ac:dyDescent="0.3">
      <c r="B5" s="28"/>
      <c r="C5" s="29"/>
      <c r="D5" s="34" t="s">
        <v>16</v>
      </c>
      <c r="E5" s="29"/>
      <c r="F5" s="29"/>
      <c r="G5" s="29"/>
      <c r="H5" s="29"/>
      <c r="I5" s="29"/>
      <c r="J5" s="29"/>
      <c r="K5" s="333" t="s">
        <v>17</v>
      </c>
      <c r="L5" s="334"/>
      <c r="M5" s="334"/>
      <c r="N5" s="334"/>
      <c r="O5" s="334"/>
      <c r="P5" s="334"/>
      <c r="Q5" s="334"/>
      <c r="R5" s="334"/>
      <c r="S5" s="334"/>
      <c r="T5" s="334"/>
      <c r="U5" s="334"/>
      <c r="V5" s="334"/>
      <c r="W5" s="334"/>
      <c r="X5" s="334"/>
      <c r="Y5" s="334"/>
      <c r="Z5" s="334"/>
      <c r="AA5" s="334"/>
      <c r="AB5" s="334"/>
      <c r="AC5" s="334"/>
      <c r="AD5" s="334"/>
      <c r="AE5" s="334"/>
      <c r="AF5" s="334"/>
      <c r="AG5" s="334"/>
      <c r="AH5" s="334"/>
      <c r="AI5" s="334"/>
      <c r="AJ5" s="334"/>
      <c r="AK5" s="334"/>
      <c r="AL5" s="334"/>
      <c r="AM5" s="334"/>
      <c r="AN5" s="334"/>
      <c r="AO5" s="334"/>
      <c r="AP5" s="29"/>
      <c r="AQ5" s="31"/>
      <c r="BE5" s="331" t="s">
        <v>18</v>
      </c>
      <c r="BS5" s="24" t="s">
        <v>9</v>
      </c>
    </row>
    <row r="6" spans="1:74" ht="36.950000000000003" customHeight="1" x14ac:dyDescent="0.3">
      <c r="B6" s="28"/>
      <c r="C6" s="29"/>
      <c r="D6" s="36" t="s">
        <v>19</v>
      </c>
      <c r="E6" s="29"/>
      <c r="F6" s="29"/>
      <c r="G6" s="29"/>
      <c r="H6" s="29"/>
      <c r="I6" s="29"/>
      <c r="J6" s="29"/>
      <c r="K6" s="335" t="s">
        <v>20</v>
      </c>
      <c r="L6" s="334"/>
      <c r="M6" s="334"/>
      <c r="N6" s="334"/>
      <c r="O6" s="334"/>
      <c r="P6" s="334"/>
      <c r="Q6" s="334"/>
      <c r="R6" s="334"/>
      <c r="S6" s="334"/>
      <c r="T6" s="334"/>
      <c r="U6" s="334"/>
      <c r="V6" s="334"/>
      <c r="W6" s="334"/>
      <c r="X6" s="334"/>
      <c r="Y6" s="334"/>
      <c r="Z6" s="334"/>
      <c r="AA6" s="334"/>
      <c r="AB6" s="334"/>
      <c r="AC6" s="334"/>
      <c r="AD6" s="334"/>
      <c r="AE6" s="334"/>
      <c r="AF6" s="334"/>
      <c r="AG6" s="334"/>
      <c r="AH6" s="334"/>
      <c r="AI6" s="334"/>
      <c r="AJ6" s="334"/>
      <c r="AK6" s="334"/>
      <c r="AL6" s="334"/>
      <c r="AM6" s="334"/>
      <c r="AN6" s="334"/>
      <c r="AO6" s="334"/>
      <c r="AP6" s="29"/>
      <c r="AQ6" s="31"/>
      <c r="BE6" s="332"/>
      <c r="BS6" s="24" t="s">
        <v>9</v>
      </c>
    </row>
    <row r="7" spans="1:74" ht="14.45" customHeight="1" x14ac:dyDescent="0.3">
      <c r="B7" s="28"/>
      <c r="C7" s="29"/>
      <c r="D7" s="37" t="s">
        <v>21</v>
      </c>
      <c r="E7" s="29"/>
      <c r="F7" s="29"/>
      <c r="G7" s="29"/>
      <c r="H7" s="29"/>
      <c r="I7" s="29"/>
      <c r="J7" s="29"/>
      <c r="K7" s="35" t="s">
        <v>5</v>
      </c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37" t="s">
        <v>22</v>
      </c>
      <c r="AL7" s="29"/>
      <c r="AM7" s="29"/>
      <c r="AN7" s="35" t="s">
        <v>5</v>
      </c>
      <c r="AO7" s="29"/>
      <c r="AP7" s="29"/>
      <c r="AQ7" s="31"/>
      <c r="BE7" s="332"/>
      <c r="BS7" s="24" t="s">
        <v>9</v>
      </c>
    </row>
    <row r="8" spans="1:74" ht="14.45" customHeight="1" x14ac:dyDescent="0.3">
      <c r="B8" s="28"/>
      <c r="C8" s="29"/>
      <c r="D8" s="37" t="s">
        <v>23</v>
      </c>
      <c r="E8" s="29"/>
      <c r="F8" s="29"/>
      <c r="G8" s="29"/>
      <c r="H8" s="29"/>
      <c r="I8" s="29"/>
      <c r="J8" s="29"/>
      <c r="K8" s="35" t="s">
        <v>24</v>
      </c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37" t="s">
        <v>25</v>
      </c>
      <c r="AL8" s="29"/>
      <c r="AM8" s="29"/>
      <c r="AN8" s="38" t="s">
        <v>26</v>
      </c>
      <c r="AO8" s="29"/>
      <c r="AP8" s="29"/>
      <c r="AQ8" s="31"/>
      <c r="BE8" s="332"/>
      <c r="BS8" s="24" t="s">
        <v>9</v>
      </c>
    </row>
    <row r="9" spans="1:74" ht="14.45" customHeight="1" x14ac:dyDescent="0.3">
      <c r="B9" s="28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31"/>
      <c r="BE9" s="332"/>
      <c r="BS9" s="24" t="s">
        <v>9</v>
      </c>
    </row>
    <row r="10" spans="1:74" ht="14.45" customHeight="1" x14ac:dyDescent="0.3">
      <c r="B10" s="28"/>
      <c r="C10" s="29"/>
      <c r="D10" s="37" t="s">
        <v>27</v>
      </c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37" t="s">
        <v>28</v>
      </c>
      <c r="AL10" s="29"/>
      <c r="AM10" s="29"/>
      <c r="AN10" s="35" t="s">
        <v>5</v>
      </c>
      <c r="AO10" s="29"/>
      <c r="AP10" s="29"/>
      <c r="AQ10" s="31"/>
      <c r="BE10" s="332"/>
      <c r="BS10" s="24" t="s">
        <v>9</v>
      </c>
    </row>
    <row r="11" spans="1:74" ht="18.399999999999999" customHeight="1" x14ac:dyDescent="0.3">
      <c r="B11" s="28"/>
      <c r="C11" s="29"/>
      <c r="D11" s="29"/>
      <c r="E11" s="35" t="s">
        <v>29</v>
      </c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37" t="s">
        <v>30</v>
      </c>
      <c r="AL11" s="29"/>
      <c r="AM11" s="29"/>
      <c r="AN11" s="35" t="s">
        <v>5</v>
      </c>
      <c r="AO11" s="29"/>
      <c r="AP11" s="29"/>
      <c r="AQ11" s="31"/>
      <c r="BE11" s="332"/>
      <c r="BS11" s="24" t="s">
        <v>9</v>
      </c>
    </row>
    <row r="12" spans="1:74" ht="6.95" customHeight="1" x14ac:dyDescent="0.3">
      <c r="B12" s="28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31"/>
      <c r="BE12" s="332"/>
      <c r="BS12" s="24" t="s">
        <v>9</v>
      </c>
    </row>
    <row r="13" spans="1:74" ht="14.45" customHeight="1" x14ac:dyDescent="0.3">
      <c r="B13" s="28"/>
      <c r="C13" s="29"/>
      <c r="D13" s="37" t="s">
        <v>31</v>
      </c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37" t="s">
        <v>28</v>
      </c>
      <c r="AL13" s="29"/>
      <c r="AM13" s="29"/>
      <c r="AN13" s="39" t="s">
        <v>32</v>
      </c>
      <c r="AO13" s="29"/>
      <c r="AP13" s="29"/>
      <c r="AQ13" s="31"/>
      <c r="BE13" s="332"/>
      <c r="BS13" s="24" t="s">
        <v>9</v>
      </c>
    </row>
    <row r="14" spans="1:74" ht="15" x14ac:dyDescent="0.3">
      <c r="B14" s="28"/>
      <c r="C14" s="29"/>
      <c r="D14" s="29"/>
      <c r="E14" s="336" t="s">
        <v>32</v>
      </c>
      <c r="F14" s="337"/>
      <c r="G14" s="337"/>
      <c r="H14" s="337"/>
      <c r="I14" s="337"/>
      <c r="J14" s="337"/>
      <c r="K14" s="337"/>
      <c r="L14" s="337"/>
      <c r="M14" s="337"/>
      <c r="N14" s="337"/>
      <c r="O14" s="337"/>
      <c r="P14" s="337"/>
      <c r="Q14" s="337"/>
      <c r="R14" s="337"/>
      <c r="S14" s="337"/>
      <c r="T14" s="337"/>
      <c r="U14" s="337"/>
      <c r="V14" s="337"/>
      <c r="W14" s="337"/>
      <c r="X14" s="337"/>
      <c r="Y14" s="337"/>
      <c r="Z14" s="337"/>
      <c r="AA14" s="337"/>
      <c r="AB14" s="337"/>
      <c r="AC14" s="337"/>
      <c r="AD14" s="337"/>
      <c r="AE14" s="337"/>
      <c r="AF14" s="337"/>
      <c r="AG14" s="337"/>
      <c r="AH14" s="337"/>
      <c r="AI14" s="337"/>
      <c r="AJ14" s="337"/>
      <c r="AK14" s="37" t="s">
        <v>30</v>
      </c>
      <c r="AL14" s="29"/>
      <c r="AM14" s="29"/>
      <c r="AN14" s="39" t="s">
        <v>32</v>
      </c>
      <c r="AO14" s="29"/>
      <c r="AP14" s="29"/>
      <c r="AQ14" s="31"/>
      <c r="BE14" s="332"/>
      <c r="BS14" s="24" t="s">
        <v>9</v>
      </c>
    </row>
    <row r="15" spans="1:74" ht="6.95" customHeight="1" x14ac:dyDescent="0.3">
      <c r="B15" s="28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31"/>
      <c r="BE15" s="332"/>
      <c r="BS15" s="24" t="s">
        <v>6</v>
      </c>
    </row>
    <row r="16" spans="1:74" ht="14.45" customHeight="1" x14ac:dyDescent="0.3">
      <c r="B16" s="28"/>
      <c r="C16" s="29"/>
      <c r="D16" s="37" t="s">
        <v>33</v>
      </c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37" t="s">
        <v>28</v>
      </c>
      <c r="AL16" s="29"/>
      <c r="AM16" s="29"/>
      <c r="AN16" s="35" t="s">
        <v>5</v>
      </c>
      <c r="AO16" s="29"/>
      <c r="AP16" s="29"/>
      <c r="AQ16" s="31"/>
      <c r="BE16" s="332"/>
      <c r="BS16" s="24" t="s">
        <v>6</v>
      </c>
    </row>
    <row r="17" spans="2:71" ht="18.399999999999999" customHeight="1" x14ac:dyDescent="0.3">
      <c r="B17" s="28"/>
      <c r="C17" s="29"/>
      <c r="D17" s="29"/>
      <c r="E17" s="35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37" t="s">
        <v>30</v>
      </c>
      <c r="AL17" s="29"/>
      <c r="AM17" s="29"/>
      <c r="AN17" s="35" t="s">
        <v>5</v>
      </c>
      <c r="AO17" s="29"/>
      <c r="AP17" s="29"/>
      <c r="AQ17" s="31"/>
      <c r="BE17" s="332"/>
      <c r="BS17" s="24" t="s">
        <v>34</v>
      </c>
    </row>
    <row r="18" spans="2:71" ht="6.95" customHeight="1" x14ac:dyDescent="0.3">
      <c r="B18" s="28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31"/>
      <c r="BE18" s="332"/>
      <c r="BS18" s="24" t="s">
        <v>9</v>
      </c>
    </row>
    <row r="19" spans="2:71" ht="14.45" customHeight="1" x14ac:dyDescent="0.3">
      <c r="B19" s="28"/>
      <c r="C19" s="29"/>
      <c r="D19" s="37" t="s">
        <v>35</v>
      </c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31"/>
      <c r="BE19" s="332"/>
      <c r="BS19" s="24" t="s">
        <v>9</v>
      </c>
    </row>
    <row r="20" spans="2:71" ht="22.5" customHeight="1" x14ac:dyDescent="0.3">
      <c r="B20" s="28"/>
      <c r="C20" s="29"/>
      <c r="D20" s="29"/>
      <c r="E20" s="338" t="s">
        <v>5</v>
      </c>
      <c r="F20" s="338"/>
      <c r="G20" s="338"/>
      <c r="H20" s="338"/>
      <c r="I20" s="338"/>
      <c r="J20" s="338"/>
      <c r="K20" s="338"/>
      <c r="L20" s="338"/>
      <c r="M20" s="338"/>
      <c r="N20" s="338"/>
      <c r="O20" s="338"/>
      <c r="P20" s="338"/>
      <c r="Q20" s="338"/>
      <c r="R20" s="338"/>
      <c r="S20" s="338"/>
      <c r="T20" s="338"/>
      <c r="U20" s="338"/>
      <c r="V20" s="338"/>
      <c r="W20" s="338"/>
      <c r="X20" s="338"/>
      <c r="Y20" s="338"/>
      <c r="Z20" s="338"/>
      <c r="AA20" s="338"/>
      <c r="AB20" s="338"/>
      <c r="AC20" s="338"/>
      <c r="AD20" s="338"/>
      <c r="AE20" s="338"/>
      <c r="AF20" s="338"/>
      <c r="AG20" s="338"/>
      <c r="AH20" s="338"/>
      <c r="AI20" s="338"/>
      <c r="AJ20" s="338"/>
      <c r="AK20" s="338"/>
      <c r="AL20" s="338"/>
      <c r="AM20" s="338"/>
      <c r="AN20" s="338"/>
      <c r="AO20" s="29"/>
      <c r="AP20" s="29"/>
      <c r="AQ20" s="31"/>
      <c r="BE20" s="332"/>
      <c r="BS20" s="24" t="s">
        <v>6</v>
      </c>
    </row>
    <row r="21" spans="2:71" ht="6.95" customHeight="1" x14ac:dyDescent="0.3">
      <c r="B21" s="28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31"/>
      <c r="BE21" s="332"/>
    </row>
    <row r="22" spans="2:71" ht="6.95" customHeight="1" x14ac:dyDescent="0.3">
      <c r="B22" s="28"/>
      <c r="C22" s="2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29"/>
      <c r="AQ22" s="31"/>
      <c r="BE22" s="332"/>
    </row>
    <row r="23" spans="2:71" s="1" customFormat="1" ht="25.9" customHeight="1" x14ac:dyDescent="0.3">
      <c r="B23" s="41"/>
      <c r="C23" s="42"/>
      <c r="D23" s="43" t="s">
        <v>36</v>
      </c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339">
        <f>ROUND(AG51,2)</f>
        <v>0</v>
      </c>
      <c r="AL23" s="340"/>
      <c r="AM23" s="340"/>
      <c r="AN23" s="340"/>
      <c r="AO23" s="340"/>
      <c r="AP23" s="42"/>
      <c r="AQ23" s="45"/>
      <c r="BE23" s="332"/>
    </row>
    <row r="24" spans="2:71" s="1" customFormat="1" ht="6.95" customHeight="1" x14ac:dyDescent="0.3">
      <c r="B24" s="41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5"/>
      <c r="BE24" s="332"/>
    </row>
    <row r="25" spans="2:71" s="1" customFormat="1" x14ac:dyDescent="0.3">
      <c r="B25" s="41"/>
      <c r="C25" s="42"/>
      <c r="D25" s="42"/>
      <c r="E25" s="42"/>
      <c r="F25" s="42"/>
      <c r="G25" s="42"/>
      <c r="H25" s="42"/>
      <c r="I25" s="42"/>
      <c r="J25" s="42"/>
      <c r="K25" s="42"/>
      <c r="L25" s="341" t="s">
        <v>37</v>
      </c>
      <c r="M25" s="341"/>
      <c r="N25" s="341"/>
      <c r="O25" s="341"/>
      <c r="P25" s="42"/>
      <c r="Q25" s="42"/>
      <c r="R25" s="42"/>
      <c r="S25" s="42"/>
      <c r="T25" s="42"/>
      <c r="U25" s="42"/>
      <c r="V25" s="42"/>
      <c r="W25" s="341" t="s">
        <v>38</v>
      </c>
      <c r="X25" s="341"/>
      <c r="Y25" s="341"/>
      <c r="Z25" s="341"/>
      <c r="AA25" s="341"/>
      <c r="AB25" s="341"/>
      <c r="AC25" s="341"/>
      <c r="AD25" s="341"/>
      <c r="AE25" s="341"/>
      <c r="AF25" s="42"/>
      <c r="AG25" s="42"/>
      <c r="AH25" s="42"/>
      <c r="AI25" s="42"/>
      <c r="AJ25" s="42"/>
      <c r="AK25" s="341" t="s">
        <v>39</v>
      </c>
      <c r="AL25" s="341"/>
      <c r="AM25" s="341"/>
      <c r="AN25" s="341"/>
      <c r="AO25" s="341"/>
      <c r="AP25" s="42"/>
      <c r="AQ25" s="45"/>
      <c r="BE25" s="332"/>
    </row>
    <row r="26" spans="2:71" s="2" customFormat="1" ht="14.45" customHeight="1" x14ac:dyDescent="0.3">
      <c r="B26" s="47"/>
      <c r="C26" s="48"/>
      <c r="D26" s="49" t="s">
        <v>40</v>
      </c>
      <c r="E26" s="48"/>
      <c r="F26" s="49" t="s">
        <v>41</v>
      </c>
      <c r="G26" s="48"/>
      <c r="H26" s="48"/>
      <c r="I26" s="48"/>
      <c r="J26" s="48"/>
      <c r="K26" s="48"/>
      <c r="L26" s="322">
        <v>0.21</v>
      </c>
      <c r="M26" s="321"/>
      <c r="N26" s="321"/>
      <c r="O26" s="321"/>
      <c r="P26" s="48"/>
      <c r="Q26" s="48"/>
      <c r="R26" s="48"/>
      <c r="S26" s="48"/>
      <c r="T26" s="48"/>
      <c r="U26" s="48"/>
      <c r="V26" s="48"/>
      <c r="W26" s="320">
        <f>ROUND(AZ51,2)</f>
        <v>0</v>
      </c>
      <c r="X26" s="321"/>
      <c r="Y26" s="321"/>
      <c r="Z26" s="321"/>
      <c r="AA26" s="321"/>
      <c r="AB26" s="321"/>
      <c r="AC26" s="321"/>
      <c r="AD26" s="321"/>
      <c r="AE26" s="321"/>
      <c r="AF26" s="48"/>
      <c r="AG26" s="48"/>
      <c r="AH26" s="48"/>
      <c r="AI26" s="48"/>
      <c r="AJ26" s="48"/>
      <c r="AK26" s="320">
        <f>ROUND(AV51,2)</f>
        <v>0</v>
      </c>
      <c r="AL26" s="321"/>
      <c r="AM26" s="321"/>
      <c r="AN26" s="321"/>
      <c r="AO26" s="321"/>
      <c r="AP26" s="48"/>
      <c r="AQ26" s="50"/>
      <c r="BE26" s="332"/>
    </row>
    <row r="27" spans="2:71" s="2" customFormat="1" ht="14.45" customHeight="1" x14ac:dyDescent="0.3">
      <c r="B27" s="47"/>
      <c r="C27" s="48"/>
      <c r="D27" s="48"/>
      <c r="E27" s="48"/>
      <c r="F27" s="49" t="s">
        <v>42</v>
      </c>
      <c r="G27" s="48"/>
      <c r="H27" s="48"/>
      <c r="I27" s="48"/>
      <c r="J27" s="48"/>
      <c r="K27" s="48"/>
      <c r="L27" s="322">
        <v>0.15</v>
      </c>
      <c r="M27" s="321"/>
      <c r="N27" s="321"/>
      <c r="O27" s="321"/>
      <c r="P27" s="48"/>
      <c r="Q27" s="48"/>
      <c r="R27" s="48"/>
      <c r="S27" s="48"/>
      <c r="T27" s="48"/>
      <c r="U27" s="48"/>
      <c r="V27" s="48"/>
      <c r="W27" s="320">
        <f>ROUND(BA51,2)</f>
        <v>0</v>
      </c>
      <c r="X27" s="321"/>
      <c r="Y27" s="321"/>
      <c r="Z27" s="321"/>
      <c r="AA27" s="321"/>
      <c r="AB27" s="321"/>
      <c r="AC27" s="321"/>
      <c r="AD27" s="321"/>
      <c r="AE27" s="321"/>
      <c r="AF27" s="48"/>
      <c r="AG27" s="48"/>
      <c r="AH27" s="48"/>
      <c r="AI27" s="48"/>
      <c r="AJ27" s="48"/>
      <c r="AK27" s="320">
        <f>ROUND(AW51,2)</f>
        <v>0</v>
      </c>
      <c r="AL27" s="321"/>
      <c r="AM27" s="321"/>
      <c r="AN27" s="321"/>
      <c r="AO27" s="321"/>
      <c r="AP27" s="48"/>
      <c r="AQ27" s="50"/>
      <c r="BE27" s="332"/>
    </row>
    <row r="28" spans="2:71" s="2" customFormat="1" ht="14.45" hidden="1" customHeight="1" x14ac:dyDescent="0.3">
      <c r="B28" s="47"/>
      <c r="C28" s="48"/>
      <c r="D28" s="48"/>
      <c r="E28" s="48"/>
      <c r="F28" s="49" t="s">
        <v>43</v>
      </c>
      <c r="G28" s="48"/>
      <c r="H28" s="48"/>
      <c r="I28" s="48"/>
      <c r="J28" s="48"/>
      <c r="K28" s="48"/>
      <c r="L28" s="322">
        <v>0.21</v>
      </c>
      <c r="M28" s="321"/>
      <c r="N28" s="321"/>
      <c r="O28" s="321"/>
      <c r="P28" s="48"/>
      <c r="Q28" s="48"/>
      <c r="R28" s="48"/>
      <c r="S28" s="48"/>
      <c r="T28" s="48"/>
      <c r="U28" s="48"/>
      <c r="V28" s="48"/>
      <c r="W28" s="320">
        <f>ROUND(BB51,2)</f>
        <v>0</v>
      </c>
      <c r="X28" s="321"/>
      <c r="Y28" s="321"/>
      <c r="Z28" s="321"/>
      <c r="AA28" s="321"/>
      <c r="AB28" s="321"/>
      <c r="AC28" s="321"/>
      <c r="AD28" s="321"/>
      <c r="AE28" s="321"/>
      <c r="AF28" s="48"/>
      <c r="AG28" s="48"/>
      <c r="AH28" s="48"/>
      <c r="AI28" s="48"/>
      <c r="AJ28" s="48"/>
      <c r="AK28" s="320">
        <v>0</v>
      </c>
      <c r="AL28" s="321"/>
      <c r="AM28" s="321"/>
      <c r="AN28" s="321"/>
      <c r="AO28" s="321"/>
      <c r="AP28" s="48"/>
      <c r="AQ28" s="50"/>
      <c r="BE28" s="332"/>
    </row>
    <row r="29" spans="2:71" s="2" customFormat="1" ht="14.45" hidden="1" customHeight="1" x14ac:dyDescent="0.3">
      <c r="B29" s="47"/>
      <c r="C29" s="48"/>
      <c r="D29" s="48"/>
      <c r="E29" s="48"/>
      <c r="F29" s="49" t="s">
        <v>44</v>
      </c>
      <c r="G29" s="48"/>
      <c r="H29" s="48"/>
      <c r="I29" s="48"/>
      <c r="J29" s="48"/>
      <c r="K29" s="48"/>
      <c r="L29" s="322">
        <v>0.15</v>
      </c>
      <c r="M29" s="321"/>
      <c r="N29" s="321"/>
      <c r="O29" s="321"/>
      <c r="P29" s="48"/>
      <c r="Q29" s="48"/>
      <c r="R29" s="48"/>
      <c r="S29" s="48"/>
      <c r="T29" s="48"/>
      <c r="U29" s="48"/>
      <c r="V29" s="48"/>
      <c r="W29" s="320">
        <f>ROUND(BC51,2)</f>
        <v>0</v>
      </c>
      <c r="X29" s="321"/>
      <c r="Y29" s="321"/>
      <c r="Z29" s="321"/>
      <c r="AA29" s="321"/>
      <c r="AB29" s="321"/>
      <c r="AC29" s="321"/>
      <c r="AD29" s="321"/>
      <c r="AE29" s="321"/>
      <c r="AF29" s="48"/>
      <c r="AG29" s="48"/>
      <c r="AH29" s="48"/>
      <c r="AI29" s="48"/>
      <c r="AJ29" s="48"/>
      <c r="AK29" s="320">
        <v>0</v>
      </c>
      <c r="AL29" s="321"/>
      <c r="AM29" s="321"/>
      <c r="AN29" s="321"/>
      <c r="AO29" s="321"/>
      <c r="AP29" s="48"/>
      <c r="AQ29" s="50"/>
      <c r="BE29" s="332"/>
    </row>
    <row r="30" spans="2:71" s="2" customFormat="1" ht="14.45" hidden="1" customHeight="1" x14ac:dyDescent="0.3">
      <c r="B30" s="47"/>
      <c r="C30" s="48"/>
      <c r="D30" s="48"/>
      <c r="E30" s="48"/>
      <c r="F30" s="49" t="s">
        <v>45</v>
      </c>
      <c r="G30" s="48"/>
      <c r="H30" s="48"/>
      <c r="I30" s="48"/>
      <c r="J30" s="48"/>
      <c r="K30" s="48"/>
      <c r="L30" s="322">
        <v>0</v>
      </c>
      <c r="M30" s="321"/>
      <c r="N30" s="321"/>
      <c r="O30" s="321"/>
      <c r="P30" s="48"/>
      <c r="Q30" s="48"/>
      <c r="R30" s="48"/>
      <c r="S30" s="48"/>
      <c r="T30" s="48"/>
      <c r="U30" s="48"/>
      <c r="V30" s="48"/>
      <c r="W30" s="320">
        <f>ROUND(BD51,2)</f>
        <v>0</v>
      </c>
      <c r="X30" s="321"/>
      <c r="Y30" s="321"/>
      <c r="Z30" s="321"/>
      <c r="AA30" s="321"/>
      <c r="AB30" s="321"/>
      <c r="AC30" s="321"/>
      <c r="AD30" s="321"/>
      <c r="AE30" s="321"/>
      <c r="AF30" s="48"/>
      <c r="AG30" s="48"/>
      <c r="AH30" s="48"/>
      <c r="AI30" s="48"/>
      <c r="AJ30" s="48"/>
      <c r="AK30" s="320">
        <v>0</v>
      </c>
      <c r="AL30" s="321"/>
      <c r="AM30" s="321"/>
      <c r="AN30" s="321"/>
      <c r="AO30" s="321"/>
      <c r="AP30" s="48"/>
      <c r="AQ30" s="50"/>
      <c r="BE30" s="332"/>
    </row>
    <row r="31" spans="2:71" s="1" customFormat="1" ht="6.95" customHeight="1" x14ac:dyDescent="0.3">
      <c r="B31" s="41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5"/>
      <c r="BE31" s="332"/>
    </row>
    <row r="32" spans="2:71" s="1" customFormat="1" ht="25.9" customHeight="1" x14ac:dyDescent="0.3">
      <c r="B32" s="41"/>
      <c r="C32" s="51"/>
      <c r="D32" s="52" t="s">
        <v>46</v>
      </c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4" t="s">
        <v>47</v>
      </c>
      <c r="U32" s="53"/>
      <c r="V32" s="53"/>
      <c r="W32" s="53"/>
      <c r="X32" s="356" t="s">
        <v>48</v>
      </c>
      <c r="Y32" s="354"/>
      <c r="Z32" s="354"/>
      <c r="AA32" s="354"/>
      <c r="AB32" s="354"/>
      <c r="AC32" s="53"/>
      <c r="AD32" s="53"/>
      <c r="AE32" s="53"/>
      <c r="AF32" s="53"/>
      <c r="AG32" s="53"/>
      <c r="AH32" s="53"/>
      <c r="AI32" s="53"/>
      <c r="AJ32" s="53"/>
      <c r="AK32" s="353">
        <f>SUM(AK23:AK30)</f>
        <v>0</v>
      </c>
      <c r="AL32" s="354"/>
      <c r="AM32" s="354"/>
      <c r="AN32" s="354"/>
      <c r="AO32" s="355"/>
      <c r="AP32" s="51"/>
      <c r="AQ32" s="55"/>
      <c r="BE32" s="332"/>
    </row>
    <row r="33" spans="2:56" s="1" customFormat="1" ht="6.95" customHeight="1" x14ac:dyDescent="0.3">
      <c r="B33" s="41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5"/>
    </row>
    <row r="34" spans="2:56" s="1" customFormat="1" ht="6.95" customHeight="1" x14ac:dyDescent="0.3">
      <c r="B34" s="56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8"/>
    </row>
    <row r="38" spans="2:56" s="1" customFormat="1" ht="6.95" customHeight="1" x14ac:dyDescent="0.3">
      <c r="B38" s="59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41"/>
    </row>
    <row r="39" spans="2:56" s="1" customFormat="1" ht="36.950000000000003" customHeight="1" x14ac:dyDescent="0.3">
      <c r="B39" s="41"/>
      <c r="C39" s="61" t="s">
        <v>49</v>
      </c>
      <c r="AR39" s="41"/>
    </row>
    <row r="40" spans="2:56" s="1" customFormat="1" ht="6.95" customHeight="1" x14ac:dyDescent="0.3">
      <c r="B40" s="41"/>
      <c r="AR40" s="41"/>
    </row>
    <row r="41" spans="2:56" s="3" customFormat="1" ht="14.45" customHeight="1" x14ac:dyDescent="0.3">
      <c r="B41" s="62"/>
      <c r="C41" s="63" t="s">
        <v>16</v>
      </c>
      <c r="L41" s="3" t="str">
        <f>K5</f>
        <v>2018028</v>
      </c>
      <c r="AR41" s="62"/>
    </row>
    <row r="42" spans="2:56" s="4" customFormat="1" ht="36.950000000000003" customHeight="1" x14ac:dyDescent="0.3">
      <c r="B42" s="64"/>
      <c r="C42" s="65" t="s">
        <v>19</v>
      </c>
      <c r="L42" s="345" t="str">
        <f>K6</f>
        <v>ČSI - Fráni Šrámka</v>
      </c>
      <c r="M42" s="346"/>
      <c r="N42" s="346"/>
      <c r="O42" s="346"/>
      <c r="P42" s="346"/>
      <c r="Q42" s="346"/>
      <c r="R42" s="346"/>
      <c r="S42" s="346"/>
      <c r="T42" s="346"/>
      <c r="U42" s="346"/>
      <c r="V42" s="346"/>
      <c r="W42" s="346"/>
      <c r="X42" s="346"/>
      <c r="Y42" s="346"/>
      <c r="Z42" s="346"/>
      <c r="AA42" s="346"/>
      <c r="AB42" s="346"/>
      <c r="AC42" s="346"/>
      <c r="AD42" s="346"/>
      <c r="AE42" s="346"/>
      <c r="AF42" s="346"/>
      <c r="AG42" s="346"/>
      <c r="AH42" s="346"/>
      <c r="AI42" s="346"/>
      <c r="AJ42" s="346"/>
      <c r="AK42" s="346"/>
      <c r="AL42" s="346"/>
      <c r="AM42" s="346"/>
      <c r="AN42" s="346"/>
      <c r="AO42" s="346"/>
      <c r="AR42" s="64"/>
    </row>
    <row r="43" spans="2:56" s="1" customFormat="1" ht="6.95" customHeight="1" x14ac:dyDescent="0.3">
      <c r="B43" s="41"/>
      <c r="AR43" s="41"/>
    </row>
    <row r="44" spans="2:56" s="1" customFormat="1" ht="15" x14ac:dyDescent="0.3">
      <c r="B44" s="41"/>
      <c r="C44" s="63" t="s">
        <v>23</v>
      </c>
      <c r="L44" s="66" t="str">
        <f>IF(K8="","",K8)</f>
        <v>Fráni Šrámka 37, Praha 5</v>
      </c>
      <c r="AI44" s="63" t="s">
        <v>25</v>
      </c>
      <c r="AM44" s="347" t="str">
        <f>IF(AN8= "","",AN8)</f>
        <v>17.8.2018</v>
      </c>
      <c r="AN44" s="347"/>
      <c r="AR44" s="41"/>
    </row>
    <row r="45" spans="2:56" s="1" customFormat="1" ht="6.95" customHeight="1" x14ac:dyDescent="0.3">
      <c r="B45" s="41"/>
      <c r="AR45" s="41"/>
    </row>
    <row r="46" spans="2:56" s="1" customFormat="1" ht="15" x14ac:dyDescent="0.3">
      <c r="B46" s="41"/>
      <c r="C46" s="63" t="s">
        <v>27</v>
      </c>
      <c r="L46" s="3" t="str">
        <f>IF(E11= "","",E11)</f>
        <v xml:space="preserve"> </v>
      </c>
      <c r="AI46" s="63" t="s">
        <v>33</v>
      </c>
      <c r="AM46" s="348" t="str">
        <f>IF(E17="","",E17)</f>
        <v/>
      </c>
      <c r="AN46" s="348"/>
      <c r="AO46" s="348"/>
      <c r="AP46" s="348"/>
      <c r="AR46" s="41"/>
      <c r="AS46" s="327" t="s">
        <v>50</v>
      </c>
      <c r="AT46" s="328"/>
      <c r="AU46" s="68"/>
      <c r="AV46" s="68"/>
      <c r="AW46" s="68"/>
      <c r="AX46" s="68"/>
      <c r="AY46" s="68"/>
      <c r="AZ46" s="68"/>
      <c r="BA46" s="68"/>
      <c r="BB46" s="68"/>
      <c r="BC46" s="68"/>
      <c r="BD46" s="69"/>
    </row>
    <row r="47" spans="2:56" s="1" customFormat="1" ht="15" x14ac:dyDescent="0.3">
      <c r="B47" s="41"/>
      <c r="C47" s="63" t="s">
        <v>31</v>
      </c>
      <c r="L47" s="3" t="str">
        <f>IF(E14= "Vyplň údaj","",E14)</f>
        <v/>
      </c>
      <c r="AR47" s="41"/>
      <c r="AS47" s="329"/>
      <c r="AT47" s="330"/>
      <c r="AU47" s="42"/>
      <c r="AV47" s="42"/>
      <c r="AW47" s="42"/>
      <c r="AX47" s="42"/>
      <c r="AY47" s="42"/>
      <c r="AZ47" s="42"/>
      <c r="BA47" s="42"/>
      <c r="BB47" s="42"/>
      <c r="BC47" s="42"/>
      <c r="BD47" s="70"/>
    </row>
    <row r="48" spans="2:56" s="1" customFormat="1" ht="10.9" customHeight="1" x14ac:dyDescent="0.3">
      <c r="B48" s="41"/>
      <c r="AR48" s="41"/>
      <c r="AS48" s="329"/>
      <c r="AT48" s="330"/>
      <c r="AU48" s="42"/>
      <c r="AV48" s="42"/>
      <c r="AW48" s="42"/>
      <c r="AX48" s="42"/>
      <c r="AY48" s="42"/>
      <c r="AZ48" s="42"/>
      <c r="BA48" s="42"/>
      <c r="BB48" s="42"/>
      <c r="BC48" s="42"/>
      <c r="BD48" s="70"/>
    </row>
    <row r="49" spans="1:90" s="1" customFormat="1" ht="29.25" customHeight="1" x14ac:dyDescent="0.3">
      <c r="B49" s="41"/>
      <c r="C49" s="349" t="s">
        <v>51</v>
      </c>
      <c r="D49" s="350"/>
      <c r="E49" s="350"/>
      <c r="F49" s="350"/>
      <c r="G49" s="350"/>
      <c r="H49" s="71"/>
      <c r="I49" s="351" t="s">
        <v>52</v>
      </c>
      <c r="J49" s="350"/>
      <c r="K49" s="350"/>
      <c r="L49" s="350"/>
      <c r="M49" s="350"/>
      <c r="N49" s="350"/>
      <c r="O49" s="350"/>
      <c r="P49" s="350"/>
      <c r="Q49" s="350"/>
      <c r="R49" s="350"/>
      <c r="S49" s="350"/>
      <c r="T49" s="350"/>
      <c r="U49" s="350"/>
      <c r="V49" s="350"/>
      <c r="W49" s="350"/>
      <c r="X49" s="350"/>
      <c r="Y49" s="350"/>
      <c r="Z49" s="350"/>
      <c r="AA49" s="350"/>
      <c r="AB49" s="350"/>
      <c r="AC49" s="350"/>
      <c r="AD49" s="350"/>
      <c r="AE49" s="350"/>
      <c r="AF49" s="350"/>
      <c r="AG49" s="352" t="s">
        <v>53</v>
      </c>
      <c r="AH49" s="350"/>
      <c r="AI49" s="350"/>
      <c r="AJ49" s="350"/>
      <c r="AK49" s="350"/>
      <c r="AL49" s="350"/>
      <c r="AM49" s="350"/>
      <c r="AN49" s="351" t="s">
        <v>54</v>
      </c>
      <c r="AO49" s="350"/>
      <c r="AP49" s="350"/>
      <c r="AQ49" s="72" t="s">
        <v>55</v>
      </c>
      <c r="AR49" s="41"/>
      <c r="AS49" s="73" t="s">
        <v>56</v>
      </c>
      <c r="AT49" s="74" t="s">
        <v>57</v>
      </c>
      <c r="AU49" s="74" t="s">
        <v>58</v>
      </c>
      <c r="AV49" s="74" t="s">
        <v>59</v>
      </c>
      <c r="AW49" s="74" t="s">
        <v>60</v>
      </c>
      <c r="AX49" s="74" t="s">
        <v>61</v>
      </c>
      <c r="AY49" s="74" t="s">
        <v>62</v>
      </c>
      <c r="AZ49" s="74" t="s">
        <v>63</v>
      </c>
      <c r="BA49" s="74" t="s">
        <v>64</v>
      </c>
      <c r="BB49" s="74" t="s">
        <v>65</v>
      </c>
      <c r="BC49" s="74" t="s">
        <v>66</v>
      </c>
      <c r="BD49" s="75" t="s">
        <v>67</v>
      </c>
    </row>
    <row r="50" spans="1:90" s="1" customFormat="1" ht="10.9" customHeight="1" x14ac:dyDescent="0.3">
      <c r="B50" s="41"/>
      <c r="AR50" s="41"/>
      <c r="AS50" s="76"/>
      <c r="AT50" s="68"/>
      <c r="AU50" s="68"/>
      <c r="AV50" s="68"/>
      <c r="AW50" s="68"/>
      <c r="AX50" s="68"/>
      <c r="AY50" s="68"/>
      <c r="AZ50" s="68"/>
      <c r="BA50" s="68"/>
      <c r="BB50" s="68"/>
      <c r="BC50" s="68"/>
      <c r="BD50" s="69"/>
    </row>
    <row r="51" spans="1:90" s="4" customFormat="1" ht="32.450000000000003" customHeight="1" x14ac:dyDescent="0.3">
      <c r="B51" s="64"/>
      <c r="C51" s="77" t="s">
        <v>68</v>
      </c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343">
        <f>ROUND(AG52,2)</f>
        <v>0</v>
      </c>
      <c r="AH51" s="343"/>
      <c r="AI51" s="343"/>
      <c r="AJ51" s="343"/>
      <c r="AK51" s="343"/>
      <c r="AL51" s="343"/>
      <c r="AM51" s="343"/>
      <c r="AN51" s="344">
        <f>SUM(AG51,AT51)</f>
        <v>0</v>
      </c>
      <c r="AO51" s="344"/>
      <c r="AP51" s="344"/>
      <c r="AQ51" s="79" t="s">
        <v>5</v>
      </c>
      <c r="AR51" s="64"/>
      <c r="AS51" s="80">
        <f>ROUND(AS52,2)</f>
        <v>0</v>
      </c>
      <c r="AT51" s="81">
        <f>ROUND(SUM(AV51:AW51),2)</f>
        <v>0</v>
      </c>
      <c r="AU51" s="82">
        <f>ROUND(AU52,5)</f>
        <v>0</v>
      </c>
      <c r="AV51" s="81">
        <f>ROUND(AZ51*L26,2)</f>
        <v>0</v>
      </c>
      <c r="AW51" s="81">
        <f>ROUND(BA51*L27,2)</f>
        <v>0</v>
      </c>
      <c r="AX51" s="81">
        <f>ROUND(BB51*L26,2)</f>
        <v>0</v>
      </c>
      <c r="AY51" s="81">
        <f>ROUND(BC51*L27,2)</f>
        <v>0</v>
      </c>
      <c r="AZ51" s="81">
        <f>ROUND(AZ52,2)</f>
        <v>0</v>
      </c>
      <c r="BA51" s="81">
        <f>ROUND(BA52,2)</f>
        <v>0</v>
      </c>
      <c r="BB51" s="81">
        <f>ROUND(BB52,2)</f>
        <v>0</v>
      </c>
      <c r="BC51" s="81">
        <f>ROUND(BC52,2)</f>
        <v>0</v>
      </c>
      <c r="BD51" s="83">
        <f>ROUND(BD52,2)</f>
        <v>0</v>
      </c>
      <c r="BS51" s="65" t="s">
        <v>69</v>
      </c>
      <c r="BT51" s="65" t="s">
        <v>70</v>
      </c>
      <c r="BV51" s="65" t="s">
        <v>71</v>
      </c>
      <c r="BW51" s="65" t="s">
        <v>7</v>
      </c>
      <c r="BX51" s="65" t="s">
        <v>72</v>
      </c>
      <c r="CL51" s="65" t="s">
        <v>5</v>
      </c>
    </row>
    <row r="52" spans="1:90" s="5" customFormat="1" ht="22.5" customHeight="1" x14ac:dyDescent="0.3">
      <c r="A52" s="84" t="s">
        <v>73</v>
      </c>
      <c r="B52" s="85"/>
      <c r="C52" s="86"/>
      <c r="D52" s="342" t="s">
        <v>17</v>
      </c>
      <c r="E52" s="342"/>
      <c r="F52" s="342"/>
      <c r="G52" s="342"/>
      <c r="H52" s="342"/>
      <c r="I52" s="87"/>
      <c r="J52" s="342" t="s">
        <v>20</v>
      </c>
      <c r="K52" s="342"/>
      <c r="L52" s="342"/>
      <c r="M52" s="342"/>
      <c r="N52" s="342"/>
      <c r="O52" s="342"/>
      <c r="P52" s="342"/>
      <c r="Q52" s="342"/>
      <c r="R52" s="342"/>
      <c r="S52" s="342"/>
      <c r="T52" s="342"/>
      <c r="U52" s="342"/>
      <c r="V52" s="342"/>
      <c r="W52" s="342"/>
      <c r="X52" s="342"/>
      <c r="Y52" s="342"/>
      <c r="Z52" s="342"/>
      <c r="AA52" s="342"/>
      <c r="AB52" s="342"/>
      <c r="AC52" s="342"/>
      <c r="AD52" s="342"/>
      <c r="AE52" s="342"/>
      <c r="AF52" s="342"/>
      <c r="AG52" s="325">
        <f>'2018028 - ČSI - Fráni Šrámka'!J25</f>
        <v>0</v>
      </c>
      <c r="AH52" s="326"/>
      <c r="AI52" s="326"/>
      <c r="AJ52" s="326"/>
      <c r="AK52" s="326"/>
      <c r="AL52" s="326"/>
      <c r="AM52" s="326"/>
      <c r="AN52" s="325">
        <f>SUM(AG52,AT52)</f>
        <v>0</v>
      </c>
      <c r="AO52" s="326"/>
      <c r="AP52" s="326"/>
      <c r="AQ52" s="88" t="s">
        <v>74</v>
      </c>
      <c r="AR52" s="85"/>
      <c r="AS52" s="89">
        <v>0</v>
      </c>
      <c r="AT52" s="90">
        <f>ROUND(SUM(AV52:AW52),2)</f>
        <v>0</v>
      </c>
      <c r="AU52" s="91">
        <f>'2018028 - ČSI - Fráni Šrámka'!P88</f>
        <v>0</v>
      </c>
      <c r="AV52" s="90">
        <f>'2018028 - ČSI - Fráni Šrámka'!J28</f>
        <v>0</v>
      </c>
      <c r="AW52" s="90">
        <f>'2018028 - ČSI - Fráni Šrámka'!J29</f>
        <v>0</v>
      </c>
      <c r="AX52" s="90">
        <f>'2018028 - ČSI - Fráni Šrámka'!J30</f>
        <v>0</v>
      </c>
      <c r="AY52" s="90">
        <f>'2018028 - ČSI - Fráni Šrámka'!J31</f>
        <v>0</v>
      </c>
      <c r="AZ52" s="90">
        <f>'2018028 - ČSI - Fráni Šrámka'!F28</f>
        <v>0</v>
      </c>
      <c r="BA52" s="90">
        <f>'2018028 - ČSI - Fráni Šrámka'!F29</f>
        <v>0</v>
      </c>
      <c r="BB52" s="90">
        <f>'2018028 - ČSI - Fráni Šrámka'!F30</f>
        <v>0</v>
      </c>
      <c r="BC52" s="90">
        <f>'2018028 - ČSI - Fráni Šrámka'!F31</f>
        <v>0</v>
      </c>
      <c r="BD52" s="92">
        <f>'2018028 - ČSI - Fráni Šrámka'!F32</f>
        <v>0</v>
      </c>
      <c r="BT52" s="93" t="s">
        <v>75</v>
      </c>
      <c r="BU52" s="93" t="s">
        <v>76</v>
      </c>
      <c r="BV52" s="93" t="s">
        <v>71</v>
      </c>
      <c r="BW52" s="93" t="s">
        <v>7</v>
      </c>
      <c r="BX52" s="93" t="s">
        <v>72</v>
      </c>
      <c r="CL52" s="93" t="s">
        <v>5</v>
      </c>
    </row>
    <row r="53" spans="1:90" s="1" customFormat="1" ht="30" customHeight="1" x14ac:dyDescent="0.3">
      <c r="B53" s="41"/>
      <c r="AR53" s="41"/>
    </row>
    <row r="54" spans="1:90" s="1" customFormat="1" ht="6.95" customHeight="1" x14ac:dyDescent="0.3">
      <c r="B54" s="56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41"/>
    </row>
  </sheetData>
  <mergeCells count="41">
    <mergeCell ref="C49:G49"/>
    <mergeCell ref="I49:AF49"/>
    <mergeCell ref="AG49:AM49"/>
    <mergeCell ref="AN49:AP49"/>
    <mergeCell ref="AK32:AO32"/>
    <mergeCell ref="X32:AB32"/>
    <mergeCell ref="J52:AF52"/>
    <mergeCell ref="AG51:AM51"/>
    <mergeCell ref="AN51:AP51"/>
    <mergeCell ref="L42:AO42"/>
    <mergeCell ref="AM44:AN44"/>
    <mergeCell ref="AM46:AP46"/>
    <mergeCell ref="AR2:BE2"/>
    <mergeCell ref="AN52:AP52"/>
    <mergeCell ref="AG52:AM52"/>
    <mergeCell ref="AS46:AT48"/>
    <mergeCell ref="BE5:BE32"/>
    <mergeCell ref="K5:AO5"/>
    <mergeCell ref="K6:AO6"/>
    <mergeCell ref="E14:AJ14"/>
    <mergeCell ref="E20:AN20"/>
    <mergeCell ref="AK23:AO23"/>
    <mergeCell ref="L25:O25"/>
    <mergeCell ref="W25:AE25"/>
    <mergeCell ref="AK25:AO25"/>
    <mergeCell ref="L26:O26"/>
    <mergeCell ref="L30:O30"/>
    <mergeCell ref="D52:H52"/>
    <mergeCell ref="W26:AE26"/>
    <mergeCell ref="AK26:AO26"/>
    <mergeCell ref="L27:O27"/>
    <mergeCell ref="W30:AE30"/>
    <mergeCell ref="AK30:AO30"/>
    <mergeCell ref="W27:AE27"/>
    <mergeCell ref="AK27:AO27"/>
    <mergeCell ref="L28:O28"/>
    <mergeCell ref="L29:O29"/>
    <mergeCell ref="W29:AE29"/>
    <mergeCell ref="AK29:AO29"/>
    <mergeCell ref="W28:AE28"/>
    <mergeCell ref="AK28:AO28"/>
  </mergeCells>
  <hyperlinks>
    <hyperlink ref="K1:S1" location="C2" display="1) Rekapitulace stavby"/>
    <hyperlink ref="W1:AI1" location="C51" display="2) Rekapitulace objektů stavby a soupisů prací"/>
    <hyperlink ref="A52" location="'2018028 - ČSI - Fráni Šrámka'!C2" display="/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44"/>
  <sheetViews>
    <sheetView showGridLines="0" tabSelected="1" zoomScale="120" zoomScaleNormal="120" workbookViewId="0">
      <pane ySplit="1" topLeftCell="A11" activePane="bottomLeft" state="frozen"/>
      <selection pane="bottomLeft" activeCell="F388" sqref="F388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94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 x14ac:dyDescent="0.3">
      <c r="A1" s="21"/>
      <c r="B1" s="95"/>
      <c r="C1" s="95"/>
      <c r="D1" s="96" t="s">
        <v>1</v>
      </c>
      <c r="E1" s="95"/>
      <c r="F1" s="97" t="s">
        <v>77</v>
      </c>
      <c r="G1" s="358" t="s">
        <v>78</v>
      </c>
      <c r="H1" s="358"/>
      <c r="I1" s="98"/>
      <c r="J1" s="97" t="s">
        <v>79</v>
      </c>
      <c r="K1" s="96" t="s">
        <v>80</v>
      </c>
      <c r="L1" s="97" t="s">
        <v>81</v>
      </c>
      <c r="M1" s="97"/>
      <c r="N1" s="97"/>
      <c r="O1" s="97"/>
      <c r="P1" s="97"/>
      <c r="Q1" s="97"/>
      <c r="R1" s="97"/>
      <c r="S1" s="97"/>
      <c r="T1" s="97"/>
      <c r="U1" s="20"/>
      <c r="V1" s="20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</row>
    <row r="2" spans="1:70" ht="36.950000000000003" customHeight="1" x14ac:dyDescent="0.3">
      <c r="L2" s="323" t="s">
        <v>8</v>
      </c>
      <c r="M2" s="324"/>
      <c r="N2" s="324"/>
      <c r="O2" s="324"/>
      <c r="P2" s="324"/>
      <c r="Q2" s="324"/>
      <c r="R2" s="324"/>
      <c r="S2" s="324"/>
      <c r="T2" s="324"/>
      <c r="U2" s="324"/>
      <c r="V2" s="324"/>
      <c r="AT2" s="24" t="s">
        <v>7</v>
      </c>
    </row>
    <row r="3" spans="1:70" ht="6.95" customHeight="1" x14ac:dyDescent="0.3">
      <c r="B3" s="25"/>
      <c r="C3" s="26"/>
      <c r="D3" s="26"/>
      <c r="E3" s="26"/>
      <c r="F3" s="26"/>
      <c r="G3" s="26"/>
      <c r="H3" s="26"/>
      <c r="I3" s="99"/>
      <c r="J3" s="26"/>
      <c r="K3" s="27"/>
      <c r="AT3" s="24" t="s">
        <v>82</v>
      </c>
    </row>
    <row r="4" spans="1:70" ht="36.950000000000003" customHeight="1" x14ac:dyDescent="0.3">
      <c r="B4" s="28"/>
      <c r="C4" s="29"/>
      <c r="D4" s="30" t="s">
        <v>83</v>
      </c>
      <c r="E4" s="29"/>
      <c r="F4" s="29"/>
      <c r="G4" s="29"/>
      <c r="H4" s="29"/>
      <c r="I4" s="100"/>
      <c r="J4" s="29"/>
      <c r="K4" s="31"/>
      <c r="M4" s="32" t="s">
        <v>13</v>
      </c>
      <c r="AT4" s="24" t="s">
        <v>6</v>
      </c>
    </row>
    <row r="5" spans="1:70" ht="6.95" customHeight="1" x14ac:dyDescent="0.3">
      <c r="B5" s="28"/>
      <c r="C5" s="29"/>
      <c r="D5" s="29"/>
      <c r="E5" s="29"/>
      <c r="F5" s="29"/>
      <c r="G5" s="29"/>
      <c r="H5" s="29"/>
      <c r="I5" s="100"/>
      <c r="J5" s="29"/>
      <c r="K5" s="31"/>
    </row>
    <row r="6" spans="1:70" s="1" customFormat="1" ht="15" x14ac:dyDescent="0.3">
      <c r="B6" s="41"/>
      <c r="C6" s="42"/>
      <c r="D6" s="37" t="s">
        <v>19</v>
      </c>
      <c r="E6" s="42"/>
      <c r="F6" s="42"/>
      <c r="G6" s="42"/>
      <c r="H6" s="42"/>
      <c r="I6" s="101"/>
      <c r="J6" s="42"/>
      <c r="K6" s="45"/>
    </row>
    <row r="7" spans="1:70" s="1" customFormat="1" ht="36.950000000000003" customHeight="1" x14ac:dyDescent="0.3">
      <c r="B7" s="41"/>
      <c r="C7" s="42"/>
      <c r="D7" s="42"/>
      <c r="E7" s="359" t="s">
        <v>20</v>
      </c>
      <c r="F7" s="360"/>
      <c r="G7" s="360"/>
      <c r="H7" s="360"/>
      <c r="I7" s="101"/>
      <c r="J7" s="42"/>
      <c r="K7" s="45"/>
    </row>
    <row r="8" spans="1:70" s="1" customFormat="1" x14ac:dyDescent="0.3">
      <c r="B8" s="41"/>
      <c r="C8" s="42"/>
      <c r="D8" s="42"/>
      <c r="E8" s="42"/>
      <c r="F8" s="42"/>
      <c r="G8" s="42"/>
      <c r="H8" s="42"/>
      <c r="I8" s="101"/>
      <c r="J8" s="42"/>
      <c r="K8" s="45"/>
    </row>
    <row r="9" spans="1:70" s="1" customFormat="1" ht="14.45" customHeight="1" x14ac:dyDescent="0.3">
      <c r="B9" s="41"/>
      <c r="C9" s="42"/>
      <c r="D9" s="37" t="s">
        <v>21</v>
      </c>
      <c r="E9" s="42"/>
      <c r="F9" s="35" t="s">
        <v>5</v>
      </c>
      <c r="G9" s="42"/>
      <c r="H9" s="42"/>
      <c r="I9" s="102" t="s">
        <v>22</v>
      </c>
      <c r="J9" s="35" t="s">
        <v>5</v>
      </c>
      <c r="K9" s="45"/>
    </row>
    <row r="10" spans="1:70" s="1" customFormat="1" ht="14.45" customHeight="1" x14ac:dyDescent="0.3">
      <c r="B10" s="41"/>
      <c r="C10" s="42"/>
      <c r="D10" s="37" t="s">
        <v>23</v>
      </c>
      <c r="E10" s="42"/>
      <c r="F10" s="35" t="s">
        <v>24</v>
      </c>
      <c r="G10" s="42"/>
      <c r="H10" s="42"/>
      <c r="I10" s="102" t="s">
        <v>25</v>
      </c>
      <c r="J10" s="103" t="str">
        <f>'Rekapitulace stavby'!AN8</f>
        <v>17.8.2018</v>
      </c>
      <c r="K10" s="45"/>
    </row>
    <row r="11" spans="1:70" s="1" customFormat="1" ht="10.9" customHeight="1" x14ac:dyDescent="0.3">
      <c r="B11" s="41"/>
      <c r="C11" s="42"/>
      <c r="D11" s="42"/>
      <c r="E11" s="42"/>
      <c r="F11" s="42"/>
      <c r="G11" s="42"/>
      <c r="H11" s="42"/>
      <c r="I11" s="101"/>
      <c r="J11" s="42"/>
      <c r="K11" s="45"/>
    </row>
    <row r="12" spans="1:70" s="1" customFormat="1" ht="14.45" customHeight="1" x14ac:dyDescent="0.3">
      <c r="B12" s="41"/>
      <c r="C12" s="42"/>
      <c r="D12" s="37" t="s">
        <v>27</v>
      </c>
      <c r="E12" s="42"/>
      <c r="F12" s="42"/>
      <c r="G12" s="42"/>
      <c r="H12" s="42"/>
      <c r="I12" s="102" t="s">
        <v>28</v>
      </c>
      <c r="J12" s="35" t="str">
        <f>IF('Rekapitulace stavby'!AN10="","",'Rekapitulace stavby'!AN10)</f>
        <v/>
      </c>
      <c r="K12" s="45"/>
    </row>
    <row r="13" spans="1:70" s="1" customFormat="1" ht="18" customHeight="1" x14ac:dyDescent="0.3">
      <c r="B13" s="41"/>
      <c r="C13" s="42"/>
      <c r="D13" s="42"/>
      <c r="E13" s="35" t="str">
        <f>IF('Rekapitulace stavby'!E11="","",'Rekapitulace stavby'!E11)</f>
        <v xml:space="preserve"> </v>
      </c>
      <c r="F13" s="42"/>
      <c r="G13" s="42"/>
      <c r="H13" s="42"/>
      <c r="I13" s="102" t="s">
        <v>30</v>
      </c>
      <c r="J13" s="35" t="str">
        <f>IF('Rekapitulace stavby'!AN11="","",'Rekapitulace stavby'!AN11)</f>
        <v/>
      </c>
      <c r="K13" s="45"/>
    </row>
    <row r="14" spans="1:70" s="1" customFormat="1" ht="6.95" customHeight="1" x14ac:dyDescent="0.3">
      <c r="B14" s="41"/>
      <c r="C14" s="42"/>
      <c r="D14" s="42"/>
      <c r="E14" s="42"/>
      <c r="F14" s="42"/>
      <c r="G14" s="42"/>
      <c r="H14" s="42"/>
      <c r="I14" s="101"/>
      <c r="J14" s="42"/>
      <c r="K14" s="45"/>
    </row>
    <row r="15" spans="1:70" s="1" customFormat="1" ht="14.45" customHeight="1" x14ac:dyDescent="0.3">
      <c r="B15" s="41"/>
      <c r="C15" s="42"/>
      <c r="D15" s="37" t="s">
        <v>31</v>
      </c>
      <c r="E15" s="42"/>
      <c r="F15" s="42"/>
      <c r="G15" s="42"/>
      <c r="H15" s="42"/>
      <c r="I15" s="102" t="s">
        <v>28</v>
      </c>
      <c r="J15" s="35" t="str">
        <f>IF('Rekapitulace stavby'!AN13="Vyplň údaj","",IF('Rekapitulace stavby'!AN13="","",'Rekapitulace stavby'!AN13))</f>
        <v/>
      </c>
      <c r="K15" s="45"/>
    </row>
    <row r="16" spans="1:70" s="1" customFormat="1" ht="18" customHeight="1" x14ac:dyDescent="0.3">
      <c r="B16" s="41"/>
      <c r="C16" s="42"/>
      <c r="D16" s="42"/>
      <c r="E16" s="35" t="str">
        <f>IF('Rekapitulace stavby'!E14="Vyplň údaj","",IF('Rekapitulace stavby'!E14="","",'Rekapitulace stavby'!E14))</f>
        <v/>
      </c>
      <c r="F16" s="42"/>
      <c r="G16" s="42"/>
      <c r="H16" s="42"/>
      <c r="I16" s="102" t="s">
        <v>30</v>
      </c>
      <c r="J16" s="35" t="str">
        <f>IF('Rekapitulace stavby'!AN14="Vyplň údaj","",IF('Rekapitulace stavby'!AN14="","",'Rekapitulace stavby'!AN14))</f>
        <v/>
      </c>
      <c r="K16" s="45"/>
    </row>
    <row r="17" spans="2:11" s="1" customFormat="1" ht="6.95" customHeight="1" x14ac:dyDescent="0.3">
      <c r="B17" s="41"/>
      <c r="C17" s="42"/>
      <c r="D17" s="42"/>
      <c r="E17" s="42"/>
      <c r="F17" s="42"/>
      <c r="G17" s="42"/>
      <c r="H17" s="42"/>
      <c r="I17" s="101"/>
      <c r="J17" s="42"/>
      <c r="K17" s="45"/>
    </row>
    <row r="18" spans="2:11" s="1" customFormat="1" ht="14.45" customHeight="1" x14ac:dyDescent="0.3">
      <c r="B18" s="41"/>
      <c r="C18" s="42"/>
      <c r="D18" s="37" t="s">
        <v>33</v>
      </c>
      <c r="E18" s="42"/>
      <c r="F18" s="42"/>
      <c r="G18" s="42"/>
      <c r="H18" s="42"/>
      <c r="I18" s="102" t="s">
        <v>28</v>
      </c>
      <c r="J18" s="35" t="s">
        <v>5</v>
      </c>
      <c r="K18" s="45"/>
    </row>
    <row r="19" spans="2:11" s="1" customFormat="1" ht="18" customHeight="1" x14ac:dyDescent="0.3">
      <c r="B19" s="41"/>
      <c r="C19" s="42"/>
      <c r="D19" s="42"/>
      <c r="E19" s="35"/>
      <c r="F19" s="42"/>
      <c r="G19" s="42"/>
      <c r="H19" s="42"/>
      <c r="I19" s="102" t="s">
        <v>30</v>
      </c>
      <c r="J19" s="35" t="s">
        <v>5</v>
      </c>
      <c r="K19" s="45"/>
    </row>
    <row r="20" spans="2:11" s="1" customFormat="1" ht="6.95" customHeight="1" x14ac:dyDescent="0.3">
      <c r="B20" s="41"/>
      <c r="C20" s="42"/>
      <c r="D20" s="42"/>
      <c r="E20" s="42"/>
      <c r="F20" s="42"/>
      <c r="G20" s="42"/>
      <c r="H20" s="42"/>
      <c r="I20" s="101"/>
      <c r="J20" s="42"/>
      <c r="K20" s="45"/>
    </row>
    <row r="21" spans="2:11" s="1" customFormat="1" ht="14.45" customHeight="1" x14ac:dyDescent="0.3">
      <c r="B21" s="41"/>
      <c r="C21" s="42"/>
      <c r="D21" s="37" t="s">
        <v>35</v>
      </c>
      <c r="E21" s="42"/>
      <c r="F21" s="42"/>
      <c r="G21" s="42"/>
      <c r="H21" s="42"/>
      <c r="I21" s="101"/>
      <c r="J21" s="42"/>
      <c r="K21" s="45"/>
    </row>
    <row r="22" spans="2:11" s="6" customFormat="1" ht="22.5" customHeight="1" x14ac:dyDescent="0.3">
      <c r="B22" s="104"/>
      <c r="C22" s="105"/>
      <c r="D22" s="105"/>
      <c r="E22" s="338" t="s">
        <v>5</v>
      </c>
      <c r="F22" s="338"/>
      <c r="G22" s="338"/>
      <c r="H22" s="338"/>
      <c r="I22" s="106"/>
      <c r="J22" s="105"/>
      <c r="K22" s="107"/>
    </row>
    <row r="23" spans="2:11" s="1" customFormat="1" ht="6.95" customHeight="1" x14ac:dyDescent="0.3">
      <c r="B23" s="41"/>
      <c r="C23" s="42"/>
      <c r="D23" s="42"/>
      <c r="E23" s="42"/>
      <c r="F23" s="42"/>
      <c r="G23" s="42"/>
      <c r="H23" s="42"/>
      <c r="I23" s="101"/>
      <c r="J23" s="42"/>
      <c r="K23" s="45"/>
    </row>
    <row r="24" spans="2:11" s="1" customFormat="1" ht="6.95" customHeight="1" x14ac:dyDescent="0.3">
      <c r="B24" s="41"/>
      <c r="C24" s="42"/>
      <c r="D24" s="68"/>
      <c r="E24" s="68"/>
      <c r="F24" s="68"/>
      <c r="G24" s="68"/>
      <c r="H24" s="68"/>
      <c r="I24" s="108"/>
      <c r="J24" s="68"/>
      <c r="K24" s="109"/>
    </row>
    <row r="25" spans="2:11" s="1" customFormat="1" ht="25.35" customHeight="1" x14ac:dyDescent="0.3">
      <c r="B25" s="41"/>
      <c r="C25" s="42"/>
      <c r="D25" s="110" t="s">
        <v>36</v>
      </c>
      <c r="E25" s="42"/>
      <c r="F25" s="42"/>
      <c r="G25" s="42"/>
      <c r="H25" s="42"/>
      <c r="I25" s="101"/>
      <c r="J25" s="111">
        <f>ROUND(J88,2)</f>
        <v>0</v>
      </c>
      <c r="K25" s="45"/>
    </row>
    <row r="26" spans="2:11" s="1" customFormat="1" ht="6.95" customHeight="1" x14ac:dyDescent="0.3">
      <c r="B26" s="41"/>
      <c r="C26" s="42"/>
      <c r="D26" s="68"/>
      <c r="E26" s="68"/>
      <c r="F26" s="68"/>
      <c r="G26" s="68"/>
      <c r="H26" s="68"/>
      <c r="I26" s="108"/>
      <c r="J26" s="68"/>
      <c r="K26" s="109"/>
    </row>
    <row r="27" spans="2:11" s="1" customFormat="1" ht="14.45" customHeight="1" x14ac:dyDescent="0.3">
      <c r="B27" s="41"/>
      <c r="C27" s="42"/>
      <c r="D27" s="42"/>
      <c r="E27" s="42"/>
      <c r="F27" s="46" t="s">
        <v>38</v>
      </c>
      <c r="G27" s="42"/>
      <c r="H27" s="42"/>
      <c r="I27" s="112" t="s">
        <v>37</v>
      </c>
      <c r="J27" s="46" t="s">
        <v>39</v>
      </c>
      <c r="K27" s="45"/>
    </row>
    <row r="28" spans="2:11" s="1" customFormat="1" ht="14.45" customHeight="1" x14ac:dyDescent="0.3">
      <c r="B28" s="41"/>
      <c r="C28" s="42"/>
      <c r="D28" s="49" t="s">
        <v>40</v>
      </c>
      <c r="E28" s="49" t="s">
        <v>41</v>
      </c>
      <c r="F28" s="113">
        <f>ROUND(SUM(BE88:BE543), 2)</f>
        <v>0</v>
      </c>
      <c r="G28" s="42"/>
      <c r="H28" s="42"/>
      <c r="I28" s="114">
        <v>0.21</v>
      </c>
      <c r="J28" s="113">
        <f>ROUND(ROUND((SUM(BE88:BE543)), 2)*I28, 2)</f>
        <v>0</v>
      </c>
      <c r="K28" s="45"/>
    </row>
    <row r="29" spans="2:11" s="1" customFormat="1" ht="14.45" customHeight="1" x14ac:dyDescent="0.3">
      <c r="B29" s="41"/>
      <c r="C29" s="42"/>
      <c r="D29" s="42"/>
      <c r="E29" s="49" t="s">
        <v>42</v>
      </c>
      <c r="F29" s="113">
        <f>ROUND(SUM(BF88:BF543), 2)</f>
        <v>0</v>
      </c>
      <c r="G29" s="42"/>
      <c r="H29" s="42"/>
      <c r="I29" s="114">
        <v>0.15</v>
      </c>
      <c r="J29" s="113">
        <f>ROUND(ROUND((SUM(BF88:BF543)), 2)*I29, 2)</f>
        <v>0</v>
      </c>
      <c r="K29" s="45"/>
    </row>
    <row r="30" spans="2:11" s="1" customFormat="1" ht="14.45" hidden="1" customHeight="1" x14ac:dyDescent="0.3">
      <c r="B30" s="41"/>
      <c r="C30" s="42"/>
      <c r="D30" s="42"/>
      <c r="E30" s="49" t="s">
        <v>43</v>
      </c>
      <c r="F30" s="113">
        <f>ROUND(SUM(BG88:BG543), 2)</f>
        <v>0</v>
      </c>
      <c r="G30" s="42"/>
      <c r="H30" s="42"/>
      <c r="I30" s="114">
        <v>0.21</v>
      </c>
      <c r="J30" s="113">
        <v>0</v>
      </c>
      <c r="K30" s="45"/>
    </row>
    <row r="31" spans="2:11" s="1" customFormat="1" ht="14.45" hidden="1" customHeight="1" x14ac:dyDescent="0.3">
      <c r="B31" s="41"/>
      <c r="C31" s="42"/>
      <c r="D31" s="42"/>
      <c r="E31" s="49" t="s">
        <v>44</v>
      </c>
      <c r="F31" s="113">
        <f>ROUND(SUM(BH88:BH543), 2)</f>
        <v>0</v>
      </c>
      <c r="G31" s="42"/>
      <c r="H31" s="42"/>
      <c r="I31" s="114">
        <v>0.15</v>
      </c>
      <c r="J31" s="113">
        <v>0</v>
      </c>
      <c r="K31" s="45"/>
    </row>
    <row r="32" spans="2:11" s="1" customFormat="1" ht="14.45" hidden="1" customHeight="1" x14ac:dyDescent="0.3">
      <c r="B32" s="41"/>
      <c r="C32" s="42"/>
      <c r="D32" s="42"/>
      <c r="E32" s="49" t="s">
        <v>45</v>
      </c>
      <c r="F32" s="113">
        <f>ROUND(SUM(BI88:BI543), 2)</f>
        <v>0</v>
      </c>
      <c r="G32" s="42"/>
      <c r="H32" s="42"/>
      <c r="I32" s="114">
        <v>0</v>
      </c>
      <c r="J32" s="113">
        <v>0</v>
      </c>
      <c r="K32" s="45"/>
    </row>
    <row r="33" spans="2:11" s="1" customFormat="1" ht="6.95" customHeight="1" x14ac:dyDescent="0.3">
      <c r="B33" s="41"/>
      <c r="C33" s="42"/>
      <c r="D33" s="42"/>
      <c r="E33" s="42"/>
      <c r="F33" s="42"/>
      <c r="G33" s="42"/>
      <c r="H33" s="42"/>
      <c r="I33" s="101"/>
      <c r="J33" s="42"/>
      <c r="K33" s="45"/>
    </row>
    <row r="34" spans="2:11" s="1" customFormat="1" ht="25.35" customHeight="1" x14ac:dyDescent="0.3">
      <c r="B34" s="41"/>
      <c r="C34" s="115"/>
      <c r="D34" s="116" t="s">
        <v>46</v>
      </c>
      <c r="E34" s="71"/>
      <c r="F34" s="71"/>
      <c r="G34" s="117" t="s">
        <v>47</v>
      </c>
      <c r="H34" s="118" t="s">
        <v>48</v>
      </c>
      <c r="I34" s="119"/>
      <c r="J34" s="120">
        <f>SUM(J25:J32)</f>
        <v>0</v>
      </c>
      <c r="K34" s="121"/>
    </row>
    <row r="35" spans="2:11" s="1" customFormat="1" ht="14.45" customHeight="1" x14ac:dyDescent="0.3">
      <c r="B35" s="56"/>
      <c r="C35" s="57"/>
      <c r="D35" s="57"/>
      <c r="E35" s="57"/>
      <c r="F35" s="57"/>
      <c r="G35" s="57"/>
      <c r="H35" s="57"/>
      <c r="I35" s="122"/>
      <c r="J35" s="57"/>
      <c r="K35" s="58"/>
    </row>
    <row r="39" spans="2:11" s="1" customFormat="1" ht="6.95" customHeight="1" x14ac:dyDescent="0.3">
      <c r="B39" s="59"/>
      <c r="C39" s="60"/>
      <c r="D39" s="60"/>
      <c r="E39" s="60"/>
      <c r="F39" s="60"/>
      <c r="G39" s="60"/>
      <c r="H39" s="60"/>
      <c r="I39" s="123"/>
      <c r="J39" s="60"/>
      <c r="K39" s="124"/>
    </row>
    <row r="40" spans="2:11" s="1" customFormat="1" ht="36.950000000000003" customHeight="1" x14ac:dyDescent="0.3">
      <c r="B40" s="41"/>
      <c r="C40" s="30" t="s">
        <v>84</v>
      </c>
      <c r="D40" s="42"/>
      <c r="E40" s="42"/>
      <c r="F40" s="42"/>
      <c r="G40" s="42"/>
      <c r="H40" s="42"/>
      <c r="I40" s="101"/>
      <c r="J40" s="42"/>
      <c r="K40" s="45"/>
    </row>
    <row r="41" spans="2:11" s="1" customFormat="1" ht="6.95" customHeight="1" x14ac:dyDescent="0.3">
      <c r="B41" s="41"/>
      <c r="C41" s="42"/>
      <c r="D41" s="42"/>
      <c r="E41" s="42"/>
      <c r="F41" s="42"/>
      <c r="G41" s="42"/>
      <c r="H41" s="42"/>
      <c r="I41" s="101"/>
      <c r="J41" s="42"/>
      <c r="K41" s="45"/>
    </row>
    <row r="42" spans="2:11" s="1" customFormat="1" ht="14.45" customHeight="1" x14ac:dyDescent="0.3">
      <c r="B42" s="41"/>
      <c r="C42" s="37" t="s">
        <v>19</v>
      </c>
      <c r="D42" s="42"/>
      <c r="E42" s="42"/>
      <c r="F42" s="42"/>
      <c r="G42" s="42"/>
      <c r="H42" s="42"/>
      <c r="I42" s="101"/>
      <c r="J42" s="42"/>
      <c r="K42" s="45"/>
    </row>
    <row r="43" spans="2:11" s="1" customFormat="1" ht="23.25" customHeight="1" x14ac:dyDescent="0.3">
      <c r="B43" s="41"/>
      <c r="C43" s="42"/>
      <c r="D43" s="42"/>
      <c r="E43" s="359" t="str">
        <f>E7</f>
        <v>ČSI - Fráni Šrámka</v>
      </c>
      <c r="F43" s="360"/>
      <c r="G43" s="360"/>
      <c r="H43" s="360"/>
      <c r="I43" s="101"/>
      <c r="J43" s="42"/>
      <c r="K43" s="45"/>
    </row>
    <row r="44" spans="2:11" s="1" customFormat="1" ht="6.95" customHeight="1" x14ac:dyDescent="0.3">
      <c r="B44" s="41"/>
      <c r="C44" s="42"/>
      <c r="D44" s="42"/>
      <c r="E44" s="42"/>
      <c r="F44" s="42"/>
      <c r="G44" s="42"/>
      <c r="H44" s="42"/>
      <c r="I44" s="101"/>
      <c r="J44" s="42"/>
      <c r="K44" s="45"/>
    </row>
    <row r="45" spans="2:11" s="1" customFormat="1" ht="18" customHeight="1" x14ac:dyDescent="0.3">
      <c r="B45" s="41"/>
      <c r="C45" s="37" t="s">
        <v>23</v>
      </c>
      <c r="D45" s="42"/>
      <c r="E45" s="42"/>
      <c r="F45" s="35" t="str">
        <f>F10</f>
        <v>Fráni Šrámka 37, Praha 5</v>
      </c>
      <c r="G45" s="42"/>
      <c r="H45" s="42"/>
      <c r="I45" s="102" t="s">
        <v>25</v>
      </c>
      <c r="J45" s="103" t="str">
        <f>IF(J10="","",J10)</f>
        <v>17.8.2018</v>
      </c>
      <c r="K45" s="45"/>
    </row>
    <row r="46" spans="2:11" s="1" customFormat="1" ht="6.95" customHeight="1" x14ac:dyDescent="0.3">
      <c r="B46" s="41"/>
      <c r="C46" s="42"/>
      <c r="D46" s="42"/>
      <c r="E46" s="42"/>
      <c r="F46" s="42"/>
      <c r="G46" s="42"/>
      <c r="H46" s="42"/>
      <c r="I46" s="101"/>
      <c r="J46" s="42"/>
      <c r="K46" s="45"/>
    </row>
    <row r="47" spans="2:11" s="1" customFormat="1" ht="15" x14ac:dyDescent="0.3">
      <c r="B47" s="41"/>
      <c r="C47" s="37" t="s">
        <v>27</v>
      </c>
      <c r="D47" s="42"/>
      <c r="E47" s="42"/>
      <c r="F47" s="35" t="str">
        <f>E13</f>
        <v xml:space="preserve"> </v>
      </c>
      <c r="G47" s="42"/>
      <c r="H47" s="42"/>
      <c r="I47" s="102" t="s">
        <v>33</v>
      </c>
      <c r="J47" s="35">
        <f>E19</f>
        <v>0</v>
      </c>
      <c r="K47" s="45"/>
    </row>
    <row r="48" spans="2:11" s="1" customFormat="1" ht="14.45" customHeight="1" x14ac:dyDescent="0.3">
      <c r="B48" s="41"/>
      <c r="C48" s="37" t="s">
        <v>31</v>
      </c>
      <c r="D48" s="42"/>
      <c r="E48" s="42"/>
      <c r="F48" s="35" t="str">
        <f>IF(E16="","",E16)</f>
        <v/>
      </c>
      <c r="G48" s="42"/>
      <c r="H48" s="42"/>
      <c r="I48" s="101"/>
      <c r="J48" s="42"/>
      <c r="K48" s="45"/>
    </row>
    <row r="49" spans="2:47" s="1" customFormat="1" ht="10.35" customHeight="1" x14ac:dyDescent="0.3">
      <c r="B49" s="41"/>
      <c r="C49" s="42"/>
      <c r="D49" s="42"/>
      <c r="E49" s="42"/>
      <c r="F49" s="42"/>
      <c r="G49" s="42"/>
      <c r="H49" s="42"/>
      <c r="I49" s="101"/>
      <c r="J49" s="42"/>
      <c r="K49" s="45"/>
    </row>
    <row r="50" spans="2:47" s="1" customFormat="1" ht="29.25" customHeight="1" x14ac:dyDescent="0.3">
      <c r="B50" s="41"/>
      <c r="C50" s="125" t="s">
        <v>85</v>
      </c>
      <c r="D50" s="115"/>
      <c r="E50" s="115"/>
      <c r="F50" s="115"/>
      <c r="G50" s="115"/>
      <c r="H50" s="115"/>
      <c r="I50" s="126"/>
      <c r="J50" s="127" t="s">
        <v>86</v>
      </c>
      <c r="K50" s="128"/>
    </row>
    <row r="51" spans="2:47" s="1" customFormat="1" ht="10.35" customHeight="1" x14ac:dyDescent="0.3">
      <c r="B51" s="41"/>
      <c r="C51" s="42"/>
      <c r="D51" s="42"/>
      <c r="E51" s="42"/>
      <c r="F51" s="42"/>
      <c r="G51" s="42"/>
      <c r="H51" s="42"/>
      <c r="I51" s="101"/>
      <c r="J51" s="42"/>
      <c r="K51" s="45"/>
    </row>
    <row r="52" spans="2:47" s="1" customFormat="1" ht="29.25" customHeight="1" x14ac:dyDescent="0.3">
      <c r="B52" s="41"/>
      <c r="C52" s="129" t="s">
        <v>87</v>
      </c>
      <c r="D52" s="42"/>
      <c r="E52" s="42"/>
      <c r="F52" s="42"/>
      <c r="G52" s="42"/>
      <c r="H52" s="42"/>
      <c r="I52" s="101"/>
      <c r="J52" s="111">
        <f>J88</f>
        <v>0</v>
      </c>
      <c r="K52" s="45"/>
      <c r="AU52" s="24" t="s">
        <v>88</v>
      </c>
    </row>
    <row r="53" spans="2:47" s="7" customFormat="1" ht="24.95" customHeight="1" x14ac:dyDescent="0.3">
      <c r="B53" s="130"/>
      <c r="C53" s="131"/>
      <c r="D53" s="132" t="s">
        <v>89</v>
      </c>
      <c r="E53" s="133"/>
      <c r="F53" s="133"/>
      <c r="G53" s="133"/>
      <c r="H53" s="133"/>
      <c r="I53" s="134"/>
      <c r="J53" s="135">
        <f>J89</f>
        <v>0</v>
      </c>
      <c r="K53" s="136"/>
    </row>
    <row r="54" spans="2:47" s="8" customFormat="1" ht="19.899999999999999" customHeight="1" x14ac:dyDescent="0.3">
      <c r="B54" s="137"/>
      <c r="C54" s="138"/>
      <c r="D54" s="139" t="s">
        <v>90</v>
      </c>
      <c r="E54" s="140"/>
      <c r="F54" s="140"/>
      <c r="G54" s="140"/>
      <c r="H54" s="140"/>
      <c r="I54" s="141"/>
      <c r="J54" s="142">
        <f>J90</f>
        <v>0</v>
      </c>
      <c r="K54" s="143"/>
    </row>
    <row r="55" spans="2:47" s="8" customFormat="1" ht="19.899999999999999" customHeight="1" x14ac:dyDescent="0.3">
      <c r="B55" s="137"/>
      <c r="C55" s="138"/>
      <c r="D55" s="139" t="s">
        <v>91</v>
      </c>
      <c r="E55" s="140"/>
      <c r="F55" s="140"/>
      <c r="G55" s="140"/>
      <c r="H55" s="140"/>
      <c r="I55" s="141"/>
      <c r="J55" s="142">
        <f>J108</f>
        <v>0</v>
      </c>
      <c r="K55" s="143"/>
    </row>
    <row r="56" spans="2:47" s="8" customFormat="1" ht="19.899999999999999" customHeight="1" x14ac:dyDescent="0.3">
      <c r="B56" s="137"/>
      <c r="C56" s="138"/>
      <c r="D56" s="139" t="s">
        <v>92</v>
      </c>
      <c r="E56" s="140"/>
      <c r="F56" s="140"/>
      <c r="G56" s="140"/>
      <c r="H56" s="140"/>
      <c r="I56" s="141"/>
      <c r="J56" s="142">
        <f>J135</f>
        <v>0</v>
      </c>
      <c r="K56" s="143"/>
    </row>
    <row r="57" spans="2:47" s="8" customFormat="1" ht="19.899999999999999" customHeight="1" x14ac:dyDescent="0.3">
      <c r="B57" s="137"/>
      <c r="C57" s="138"/>
      <c r="D57" s="139" t="s">
        <v>93</v>
      </c>
      <c r="E57" s="140"/>
      <c r="F57" s="140"/>
      <c r="G57" s="140"/>
      <c r="H57" s="140"/>
      <c r="I57" s="141"/>
      <c r="J57" s="142">
        <f>J198</f>
        <v>0</v>
      </c>
      <c r="K57" s="143"/>
    </row>
    <row r="58" spans="2:47" s="8" customFormat="1" ht="19.899999999999999" customHeight="1" x14ac:dyDescent="0.3">
      <c r="B58" s="137"/>
      <c r="C58" s="138"/>
      <c r="D58" s="139" t="s">
        <v>94</v>
      </c>
      <c r="E58" s="140"/>
      <c r="F58" s="140"/>
      <c r="G58" s="140"/>
      <c r="H58" s="140"/>
      <c r="I58" s="141"/>
      <c r="J58" s="142">
        <f>J204</f>
        <v>0</v>
      </c>
      <c r="K58" s="143"/>
    </row>
    <row r="59" spans="2:47" s="7" customFormat="1" ht="24.95" customHeight="1" x14ac:dyDescent="0.3">
      <c r="B59" s="130"/>
      <c r="C59" s="131"/>
      <c r="D59" s="132" t="s">
        <v>95</v>
      </c>
      <c r="E59" s="133"/>
      <c r="F59" s="133"/>
      <c r="G59" s="133"/>
      <c r="H59" s="133"/>
      <c r="I59" s="134"/>
      <c r="J59" s="135">
        <f>J206</f>
        <v>0</v>
      </c>
      <c r="K59" s="136"/>
    </row>
    <row r="60" spans="2:47" s="8" customFormat="1" ht="19.899999999999999" customHeight="1" x14ac:dyDescent="0.3">
      <c r="B60" s="137"/>
      <c r="C60" s="138"/>
      <c r="D60" s="139" t="s">
        <v>96</v>
      </c>
      <c r="E60" s="140"/>
      <c r="F60" s="140"/>
      <c r="G60" s="140"/>
      <c r="H60" s="140"/>
      <c r="I60" s="141"/>
      <c r="J60" s="142">
        <f>J207</f>
        <v>0</v>
      </c>
      <c r="K60" s="143"/>
    </row>
    <row r="61" spans="2:47" s="8" customFormat="1" ht="19.899999999999999" customHeight="1" x14ac:dyDescent="0.3">
      <c r="B61" s="137"/>
      <c r="C61" s="138"/>
      <c r="D61" s="139" t="s">
        <v>97</v>
      </c>
      <c r="E61" s="140"/>
      <c r="F61" s="140"/>
      <c r="G61" s="140"/>
      <c r="H61" s="140"/>
      <c r="I61" s="141"/>
      <c r="J61" s="142">
        <f>J212</f>
        <v>0</v>
      </c>
      <c r="K61" s="143"/>
    </row>
    <row r="62" spans="2:47" s="8" customFormat="1" ht="19.899999999999999" customHeight="1" x14ac:dyDescent="0.3">
      <c r="B62" s="137"/>
      <c r="C62" s="138"/>
      <c r="D62" s="139" t="s">
        <v>98</v>
      </c>
      <c r="E62" s="140"/>
      <c r="F62" s="140"/>
      <c r="G62" s="140"/>
      <c r="H62" s="140"/>
      <c r="I62" s="141"/>
      <c r="J62" s="142">
        <f>J223</f>
        <v>0</v>
      </c>
      <c r="K62" s="143"/>
    </row>
    <row r="63" spans="2:47" s="8" customFormat="1" ht="19.899999999999999" customHeight="1" x14ac:dyDescent="0.3">
      <c r="B63" s="137"/>
      <c r="C63" s="138"/>
      <c r="D63" s="139" t="s">
        <v>99</v>
      </c>
      <c r="E63" s="140"/>
      <c r="F63" s="140"/>
      <c r="G63" s="140"/>
      <c r="H63" s="140"/>
      <c r="I63" s="141"/>
      <c r="J63" s="142">
        <f>J297</f>
        <v>0</v>
      </c>
      <c r="K63" s="143"/>
    </row>
    <row r="64" spans="2:47" s="8" customFormat="1" ht="19.899999999999999" customHeight="1" x14ac:dyDescent="0.3">
      <c r="B64" s="137"/>
      <c r="C64" s="138"/>
      <c r="D64" s="139" t="s">
        <v>100</v>
      </c>
      <c r="E64" s="140"/>
      <c r="F64" s="140"/>
      <c r="G64" s="140"/>
      <c r="H64" s="140"/>
      <c r="I64" s="141"/>
      <c r="J64" s="142">
        <f>J305</f>
        <v>0</v>
      </c>
      <c r="K64" s="143"/>
    </row>
    <row r="65" spans="2:12" s="8" customFormat="1" ht="19.899999999999999" customHeight="1" x14ac:dyDescent="0.3">
      <c r="B65" s="137"/>
      <c r="C65" s="138"/>
      <c r="D65" s="139" t="s">
        <v>101</v>
      </c>
      <c r="E65" s="140"/>
      <c r="F65" s="140"/>
      <c r="G65" s="140"/>
      <c r="H65" s="140"/>
      <c r="I65" s="141"/>
      <c r="J65" s="142">
        <f>J371</f>
        <v>0</v>
      </c>
      <c r="K65" s="143"/>
    </row>
    <row r="66" spans="2:12" s="8" customFormat="1" ht="19.899999999999999" customHeight="1" x14ac:dyDescent="0.3">
      <c r="B66" s="137"/>
      <c r="C66" s="138"/>
      <c r="D66" s="139" t="s">
        <v>102</v>
      </c>
      <c r="E66" s="140"/>
      <c r="F66" s="140"/>
      <c r="G66" s="140"/>
      <c r="H66" s="140"/>
      <c r="I66" s="141"/>
      <c r="J66" s="142">
        <f>J388</f>
        <v>0</v>
      </c>
      <c r="K66" s="143"/>
    </row>
    <row r="67" spans="2:12" s="8" customFormat="1" ht="19.899999999999999" customHeight="1" x14ac:dyDescent="0.3">
      <c r="B67" s="137"/>
      <c r="C67" s="138"/>
      <c r="D67" s="139" t="s">
        <v>103</v>
      </c>
      <c r="E67" s="140"/>
      <c r="F67" s="140"/>
      <c r="G67" s="140"/>
      <c r="H67" s="140"/>
      <c r="I67" s="141"/>
      <c r="J67" s="142">
        <f>J444</f>
        <v>0</v>
      </c>
      <c r="K67" s="143"/>
    </row>
    <row r="68" spans="2:12" s="8" customFormat="1" ht="19.899999999999999" customHeight="1" x14ac:dyDescent="0.3">
      <c r="B68" s="137"/>
      <c r="C68" s="138"/>
      <c r="D68" s="139" t="s">
        <v>104</v>
      </c>
      <c r="E68" s="140"/>
      <c r="F68" s="140"/>
      <c r="G68" s="140"/>
      <c r="H68" s="140"/>
      <c r="I68" s="141"/>
      <c r="J68" s="142">
        <f>J451</f>
        <v>0</v>
      </c>
      <c r="K68" s="143"/>
    </row>
    <row r="69" spans="2:12" s="7" customFormat="1" ht="24.95" customHeight="1" x14ac:dyDescent="0.3">
      <c r="B69" s="130"/>
      <c r="C69" s="131"/>
      <c r="D69" s="132" t="s">
        <v>105</v>
      </c>
      <c r="E69" s="133"/>
      <c r="F69" s="133"/>
      <c r="G69" s="133"/>
      <c r="H69" s="133"/>
      <c r="I69" s="134"/>
      <c r="J69" s="135">
        <f>J534</f>
        <v>0</v>
      </c>
      <c r="K69" s="136"/>
    </row>
    <row r="70" spans="2:12" s="7" customFormat="1" ht="24.95" customHeight="1" x14ac:dyDescent="0.3">
      <c r="B70" s="130"/>
      <c r="C70" s="131"/>
      <c r="D70" s="132" t="s">
        <v>106</v>
      </c>
      <c r="E70" s="133"/>
      <c r="F70" s="133"/>
      <c r="G70" s="133"/>
      <c r="H70" s="133"/>
      <c r="I70" s="134"/>
      <c r="J70" s="135">
        <f>J541</f>
        <v>0</v>
      </c>
      <c r="K70" s="136"/>
    </row>
    <row r="71" spans="2:12" s="1" customFormat="1" ht="21.75" customHeight="1" x14ac:dyDescent="0.3">
      <c r="B71" s="41"/>
      <c r="C71" s="42"/>
      <c r="D71" s="42"/>
      <c r="E71" s="42"/>
      <c r="F71" s="42"/>
      <c r="G71" s="42"/>
      <c r="H71" s="42"/>
      <c r="I71" s="101"/>
      <c r="J71" s="42"/>
      <c r="K71" s="45"/>
    </row>
    <row r="72" spans="2:12" s="1" customFormat="1" ht="6.95" customHeight="1" x14ac:dyDescent="0.3">
      <c r="B72" s="56"/>
      <c r="C72" s="57"/>
      <c r="D72" s="57"/>
      <c r="E72" s="57"/>
      <c r="F72" s="57"/>
      <c r="G72" s="57"/>
      <c r="H72" s="57"/>
      <c r="I72" s="122"/>
      <c r="J72" s="57"/>
      <c r="K72" s="58"/>
    </row>
    <row r="76" spans="2:12" s="1" customFormat="1" ht="6.95" customHeight="1" x14ac:dyDescent="0.3">
      <c r="B76" s="59"/>
      <c r="C76" s="60"/>
      <c r="D76" s="60"/>
      <c r="E76" s="60"/>
      <c r="F76" s="60"/>
      <c r="G76" s="60"/>
      <c r="H76" s="60"/>
      <c r="I76" s="123"/>
      <c r="J76" s="60"/>
      <c r="K76" s="60"/>
      <c r="L76" s="41"/>
    </row>
    <row r="77" spans="2:12" s="1" customFormat="1" ht="36.950000000000003" customHeight="1" x14ac:dyDescent="0.3">
      <c r="B77" s="41"/>
      <c r="C77" s="61" t="s">
        <v>107</v>
      </c>
      <c r="L77" s="41"/>
    </row>
    <row r="78" spans="2:12" s="1" customFormat="1" ht="6.95" customHeight="1" x14ac:dyDescent="0.3">
      <c r="B78" s="41"/>
      <c r="L78" s="41"/>
    </row>
    <row r="79" spans="2:12" s="1" customFormat="1" ht="14.45" customHeight="1" x14ac:dyDescent="0.3">
      <c r="B79" s="41"/>
      <c r="C79" s="63" t="s">
        <v>19</v>
      </c>
      <c r="L79" s="41"/>
    </row>
    <row r="80" spans="2:12" s="1" customFormat="1" ht="23.25" customHeight="1" x14ac:dyDescent="0.3">
      <c r="B80" s="41"/>
      <c r="E80" s="345" t="str">
        <f>E7</f>
        <v>ČSI - Fráni Šrámka</v>
      </c>
      <c r="F80" s="357"/>
      <c r="G80" s="357"/>
      <c r="H80" s="357"/>
      <c r="L80" s="41"/>
    </row>
    <row r="81" spans="2:65" s="1" customFormat="1" ht="6.95" customHeight="1" x14ac:dyDescent="0.3">
      <c r="B81" s="41"/>
      <c r="L81" s="41"/>
    </row>
    <row r="82" spans="2:65" s="1" customFormat="1" ht="18" customHeight="1" x14ac:dyDescent="0.3">
      <c r="B82" s="41"/>
      <c r="C82" s="63" t="s">
        <v>23</v>
      </c>
      <c r="F82" s="144" t="str">
        <f>F10</f>
        <v>Fráni Šrámka 37, Praha 5</v>
      </c>
      <c r="I82" s="145" t="s">
        <v>25</v>
      </c>
      <c r="J82" s="67" t="str">
        <f>IF(J10="","",J10)</f>
        <v>17.8.2018</v>
      </c>
      <c r="L82" s="41"/>
    </row>
    <row r="83" spans="2:65" s="1" customFormat="1" ht="6.95" customHeight="1" x14ac:dyDescent="0.3">
      <c r="B83" s="41"/>
      <c r="L83" s="41"/>
    </row>
    <row r="84" spans="2:65" s="1" customFormat="1" ht="15" x14ac:dyDescent="0.3">
      <c r="B84" s="41"/>
      <c r="C84" s="63" t="s">
        <v>27</v>
      </c>
      <c r="F84" s="144" t="str">
        <f>E13</f>
        <v xml:space="preserve"> </v>
      </c>
      <c r="I84" s="145" t="s">
        <v>33</v>
      </c>
      <c r="J84" s="144">
        <f>E19</f>
        <v>0</v>
      </c>
      <c r="L84" s="41"/>
    </row>
    <row r="85" spans="2:65" s="1" customFormat="1" ht="14.45" customHeight="1" x14ac:dyDescent="0.3">
      <c r="B85" s="41"/>
      <c r="C85" s="63" t="s">
        <v>31</v>
      </c>
      <c r="F85" s="144" t="str">
        <f>IF(E16="","",E16)</f>
        <v/>
      </c>
      <c r="L85" s="41"/>
    </row>
    <row r="86" spans="2:65" s="1" customFormat="1" ht="10.35" customHeight="1" x14ac:dyDescent="0.3">
      <c r="B86" s="41"/>
      <c r="L86" s="41"/>
    </row>
    <row r="87" spans="2:65" s="9" customFormat="1" ht="29.25" customHeight="1" x14ac:dyDescent="0.3">
      <c r="B87" s="146"/>
      <c r="C87" s="147" t="s">
        <v>108</v>
      </c>
      <c r="D87" s="148" t="s">
        <v>55</v>
      </c>
      <c r="E87" s="148" t="s">
        <v>51</v>
      </c>
      <c r="F87" s="148" t="s">
        <v>109</v>
      </c>
      <c r="G87" s="148" t="s">
        <v>110</v>
      </c>
      <c r="H87" s="148" t="s">
        <v>111</v>
      </c>
      <c r="I87" s="149" t="s">
        <v>112</v>
      </c>
      <c r="J87" s="148" t="s">
        <v>86</v>
      </c>
      <c r="K87" s="150" t="s">
        <v>113</v>
      </c>
      <c r="L87" s="146"/>
      <c r="M87" s="73" t="s">
        <v>114</v>
      </c>
      <c r="N87" s="74" t="s">
        <v>40</v>
      </c>
      <c r="O87" s="74" t="s">
        <v>115</v>
      </c>
      <c r="P87" s="74" t="s">
        <v>116</v>
      </c>
      <c r="Q87" s="74" t="s">
        <v>117</v>
      </c>
      <c r="R87" s="74" t="s">
        <v>118</v>
      </c>
      <c r="S87" s="74" t="s">
        <v>119</v>
      </c>
      <c r="T87" s="75" t="s">
        <v>120</v>
      </c>
    </row>
    <row r="88" spans="2:65" s="1" customFormat="1" ht="29.25" customHeight="1" x14ac:dyDescent="0.35">
      <c r="B88" s="41"/>
      <c r="C88" s="77" t="s">
        <v>87</v>
      </c>
      <c r="J88" s="151">
        <f>BK88</f>
        <v>0</v>
      </c>
      <c r="L88" s="41"/>
      <c r="M88" s="76"/>
      <c r="N88" s="68"/>
      <c r="O88" s="68"/>
      <c r="P88" s="152">
        <f>P89+P206+P534+P541</f>
        <v>0</v>
      </c>
      <c r="Q88" s="68"/>
      <c r="R88" s="152">
        <f>R89+R206+R534+R541</f>
        <v>10.88572207</v>
      </c>
      <c r="S88" s="68"/>
      <c r="T88" s="153">
        <f>T89+T206+T534+T541</f>
        <v>7.445924999999999</v>
      </c>
      <c r="AT88" s="24" t="s">
        <v>69</v>
      </c>
      <c r="AU88" s="24" t="s">
        <v>88</v>
      </c>
      <c r="BK88" s="154">
        <f>BK89+BK206+BK534+BK541</f>
        <v>0</v>
      </c>
    </row>
    <row r="89" spans="2:65" s="10" customFormat="1" ht="37.35" customHeight="1" x14ac:dyDescent="0.35">
      <c r="B89" s="155"/>
      <c r="D89" s="156" t="s">
        <v>69</v>
      </c>
      <c r="E89" s="157" t="s">
        <v>121</v>
      </c>
      <c r="F89" s="157" t="s">
        <v>122</v>
      </c>
      <c r="I89" s="158"/>
      <c r="J89" s="159">
        <f>BK89</f>
        <v>0</v>
      </c>
      <c r="L89" s="155"/>
      <c r="M89" s="160"/>
      <c r="N89" s="161"/>
      <c r="O89" s="161"/>
      <c r="P89" s="162">
        <f>P90+P108+P135+P198+P204</f>
        <v>0</v>
      </c>
      <c r="Q89" s="161"/>
      <c r="R89" s="162">
        <f>R90+R108+R135+R198+R204</f>
        <v>1.2923560999999999</v>
      </c>
      <c r="S89" s="161"/>
      <c r="T89" s="163">
        <f>T90+T108+T135+T198+T204</f>
        <v>5.0681359999999991</v>
      </c>
      <c r="AR89" s="156" t="s">
        <v>75</v>
      </c>
      <c r="AT89" s="164" t="s">
        <v>69</v>
      </c>
      <c r="AU89" s="164" t="s">
        <v>70</v>
      </c>
      <c r="AY89" s="156" t="s">
        <v>123</v>
      </c>
      <c r="BK89" s="165">
        <f>BK90+BK108+BK135+BK198+BK204</f>
        <v>0</v>
      </c>
    </row>
    <row r="90" spans="2:65" s="10" customFormat="1" ht="19.899999999999999" customHeight="1" x14ac:dyDescent="0.3">
      <c r="B90" s="155"/>
      <c r="D90" s="166" t="s">
        <v>69</v>
      </c>
      <c r="E90" s="167" t="s">
        <v>124</v>
      </c>
      <c r="F90" s="167" t="s">
        <v>125</v>
      </c>
      <c r="I90" s="158"/>
      <c r="J90" s="168">
        <f>BK90</f>
        <v>0</v>
      </c>
      <c r="L90" s="155"/>
      <c r="M90" s="160"/>
      <c r="N90" s="161"/>
      <c r="O90" s="161"/>
      <c r="P90" s="162">
        <f>SUM(P91:P107)</f>
        <v>0</v>
      </c>
      <c r="Q90" s="161"/>
      <c r="R90" s="162">
        <f>SUM(R91:R107)</f>
        <v>0.20660410000000001</v>
      </c>
      <c r="S90" s="161"/>
      <c r="T90" s="163">
        <f>SUM(T91:T107)</f>
        <v>0</v>
      </c>
      <c r="AR90" s="156" t="s">
        <v>75</v>
      </c>
      <c r="AT90" s="164" t="s">
        <v>69</v>
      </c>
      <c r="AU90" s="164" t="s">
        <v>75</v>
      </c>
      <c r="AY90" s="156" t="s">
        <v>123</v>
      </c>
      <c r="BK90" s="165">
        <f>SUM(BK91:BK107)</f>
        <v>0</v>
      </c>
    </row>
    <row r="91" spans="2:65" s="1" customFormat="1" ht="31.5" customHeight="1" x14ac:dyDescent="0.3">
      <c r="B91" s="169"/>
      <c r="C91" s="170" t="s">
        <v>75</v>
      </c>
      <c r="D91" s="170" t="s">
        <v>126</v>
      </c>
      <c r="E91" s="171" t="s">
        <v>127</v>
      </c>
      <c r="F91" s="172" t="s">
        <v>128</v>
      </c>
      <c r="G91" s="173" t="s">
        <v>129</v>
      </c>
      <c r="H91" s="174">
        <v>6.2E-2</v>
      </c>
      <c r="I91" s="175"/>
      <c r="J91" s="176">
        <f>ROUND(I91*H91,2)</f>
        <v>0</v>
      </c>
      <c r="K91" s="172" t="s">
        <v>130</v>
      </c>
      <c r="L91" s="41"/>
      <c r="M91" s="177" t="s">
        <v>5</v>
      </c>
      <c r="N91" s="178" t="s">
        <v>41</v>
      </c>
      <c r="O91" s="42"/>
      <c r="P91" s="179">
        <f>O91*H91</f>
        <v>0</v>
      </c>
      <c r="Q91" s="179">
        <v>2.3305500000000001</v>
      </c>
      <c r="R91" s="179">
        <f>Q91*H91</f>
        <v>0.14449410000000001</v>
      </c>
      <c r="S91" s="179">
        <v>0</v>
      </c>
      <c r="T91" s="180">
        <f>S91*H91</f>
        <v>0</v>
      </c>
      <c r="AR91" s="24" t="s">
        <v>131</v>
      </c>
      <c r="AT91" s="24" t="s">
        <v>126</v>
      </c>
      <c r="AU91" s="24" t="s">
        <v>82</v>
      </c>
      <c r="AY91" s="24" t="s">
        <v>123</v>
      </c>
      <c r="BE91" s="181">
        <f>IF(N91="základní",J91,0)</f>
        <v>0</v>
      </c>
      <c r="BF91" s="181">
        <f>IF(N91="snížená",J91,0)</f>
        <v>0</v>
      </c>
      <c r="BG91" s="181">
        <f>IF(N91="zákl. přenesená",J91,0)</f>
        <v>0</v>
      </c>
      <c r="BH91" s="181">
        <f>IF(N91="sníž. přenesená",J91,0)</f>
        <v>0</v>
      </c>
      <c r="BI91" s="181">
        <f>IF(N91="nulová",J91,0)</f>
        <v>0</v>
      </c>
      <c r="BJ91" s="24" t="s">
        <v>75</v>
      </c>
      <c r="BK91" s="181">
        <f>ROUND(I91*H91,2)</f>
        <v>0</v>
      </c>
      <c r="BL91" s="24" t="s">
        <v>131</v>
      </c>
      <c r="BM91" s="24" t="s">
        <v>132</v>
      </c>
    </row>
    <row r="92" spans="2:65" s="11" customFormat="1" x14ac:dyDescent="0.3">
      <c r="B92" s="182"/>
      <c r="D92" s="183" t="s">
        <v>133</v>
      </c>
      <c r="E92" s="184" t="s">
        <v>5</v>
      </c>
      <c r="F92" s="185" t="s">
        <v>134</v>
      </c>
      <c r="H92" s="186" t="s">
        <v>5</v>
      </c>
      <c r="I92" s="187"/>
      <c r="L92" s="182"/>
      <c r="M92" s="188"/>
      <c r="N92" s="189"/>
      <c r="O92" s="189"/>
      <c r="P92" s="189"/>
      <c r="Q92" s="189"/>
      <c r="R92" s="189"/>
      <c r="S92" s="189"/>
      <c r="T92" s="190"/>
      <c r="AT92" s="186" t="s">
        <v>133</v>
      </c>
      <c r="AU92" s="186" t="s">
        <v>82</v>
      </c>
      <c r="AV92" s="11" t="s">
        <v>75</v>
      </c>
      <c r="AW92" s="11" t="s">
        <v>34</v>
      </c>
      <c r="AX92" s="11" t="s">
        <v>70</v>
      </c>
      <c r="AY92" s="186" t="s">
        <v>123</v>
      </c>
    </row>
    <row r="93" spans="2:65" s="12" customFormat="1" x14ac:dyDescent="0.3">
      <c r="B93" s="191"/>
      <c r="D93" s="183" t="s">
        <v>133</v>
      </c>
      <c r="E93" s="192" t="s">
        <v>5</v>
      </c>
      <c r="F93" s="193" t="s">
        <v>135</v>
      </c>
      <c r="H93" s="194">
        <v>0.02</v>
      </c>
      <c r="I93" s="195"/>
      <c r="L93" s="191"/>
      <c r="M93" s="196"/>
      <c r="N93" s="197"/>
      <c r="O93" s="197"/>
      <c r="P93" s="197"/>
      <c r="Q93" s="197"/>
      <c r="R93" s="197"/>
      <c r="S93" s="197"/>
      <c r="T93" s="198"/>
      <c r="AT93" s="192" t="s">
        <v>133</v>
      </c>
      <c r="AU93" s="192" t="s">
        <v>82</v>
      </c>
      <c r="AV93" s="12" t="s">
        <v>82</v>
      </c>
      <c r="AW93" s="12" t="s">
        <v>34</v>
      </c>
      <c r="AX93" s="12" t="s">
        <v>70</v>
      </c>
      <c r="AY93" s="192" t="s">
        <v>123</v>
      </c>
    </row>
    <row r="94" spans="2:65" s="11" customFormat="1" x14ac:dyDescent="0.3">
      <c r="B94" s="182"/>
      <c r="D94" s="183" t="s">
        <v>133</v>
      </c>
      <c r="E94" s="184" t="s">
        <v>5</v>
      </c>
      <c r="F94" s="185" t="s">
        <v>136</v>
      </c>
      <c r="H94" s="186" t="s">
        <v>5</v>
      </c>
      <c r="I94" s="187"/>
      <c r="L94" s="182"/>
      <c r="M94" s="188"/>
      <c r="N94" s="189"/>
      <c r="O94" s="189"/>
      <c r="P94" s="189"/>
      <c r="Q94" s="189"/>
      <c r="R94" s="189"/>
      <c r="S94" s="189"/>
      <c r="T94" s="190"/>
      <c r="AT94" s="186" t="s">
        <v>133</v>
      </c>
      <c r="AU94" s="186" t="s">
        <v>82</v>
      </c>
      <c r="AV94" s="11" t="s">
        <v>75</v>
      </c>
      <c r="AW94" s="11" t="s">
        <v>34</v>
      </c>
      <c r="AX94" s="11" t="s">
        <v>70</v>
      </c>
      <c r="AY94" s="186" t="s">
        <v>123</v>
      </c>
    </row>
    <row r="95" spans="2:65" s="12" customFormat="1" x14ac:dyDescent="0.3">
      <c r="B95" s="191"/>
      <c r="D95" s="183" t="s">
        <v>133</v>
      </c>
      <c r="E95" s="192" t="s">
        <v>5</v>
      </c>
      <c r="F95" s="193" t="s">
        <v>137</v>
      </c>
      <c r="H95" s="194">
        <v>8.0000000000000002E-3</v>
      </c>
      <c r="I95" s="195"/>
      <c r="L95" s="191"/>
      <c r="M95" s="196"/>
      <c r="N95" s="197"/>
      <c r="O95" s="197"/>
      <c r="P95" s="197"/>
      <c r="Q95" s="197"/>
      <c r="R95" s="197"/>
      <c r="S95" s="197"/>
      <c r="T95" s="198"/>
      <c r="AT95" s="192" t="s">
        <v>133</v>
      </c>
      <c r="AU95" s="192" t="s">
        <v>82</v>
      </c>
      <c r="AV95" s="12" t="s">
        <v>82</v>
      </c>
      <c r="AW95" s="12" t="s">
        <v>34</v>
      </c>
      <c r="AX95" s="12" t="s">
        <v>70</v>
      </c>
      <c r="AY95" s="192" t="s">
        <v>123</v>
      </c>
    </row>
    <row r="96" spans="2:65" s="11" customFormat="1" x14ac:dyDescent="0.3">
      <c r="B96" s="182"/>
      <c r="D96" s="183" t="s">
        <v>133</v>
      </c>
      <c r="E96" s="184" t="s">
        <v>5</v>
      </c>
      <c r="F96" s="185" t="s">
        <v>138</v>
      </c>
      <c r="H96" s="186" t="s">
        <v>5</v>
      </c>
      <c r="I96" s="187"/>
      <c r="L96" s="182"/>
      <c r="M96" s="188"/>
      <c r="N96" s="189"/>
      <c r="O96" s="189"/>
      <c r="P96" s="189"/>
      <c r="Q96" s="189"/>
      <c r="R96" s="189"/>
      <c r="S96" s="189"/>
      <c r="T96" s="190"/>
      <c r="AT96" s="186" t="s">
        <v>133</v>
      </c>
      <c r="AU96" s="186" t="s">
        <v>82</v>
      </c>
      <c r="AV96" s="11" t="s">
        <v>75</v>
      </c>
      <c r="AW96" s="11" t="s">
        <v>34</v>
      </c>
      <c r="AX96" s="11" t="s">
        <v>70</v>
      </c>
      <c r="AY96" s="186" t="s">
        <v>123</v>
      </c>
    </row>
    <row r="97" spans="2:65" s="12" customFormat="1" x14ac:dyDescent="0.3">
      <c r="B97" s="191"/>
      <c r="D97" s="183" t="s">
        <v>133</v>
      </c>
      <c r="E97" s="192" t="s">
        <v>5</v>
      </c>
      <c r="F97" s="193" t="s">
        <v>139</v>
      </c>
      <c r="H97" s="194">
        <v>3.4000000000000002E-2</v>
      </c>
      <c r="I97" s="195"/>
      <c r="L97" s="191"/>
      <c r="M97" s="196"/>
      <c r="N97" s="197"/>
      <c r="O97" s="197"/>
      <c r="P97" s="197"/>
      <c r="Q97" s="197"/>
      <c r="R97" s="197"/>
      <c r="S97" s="197"/>
      <c r="T97" s="198"/>
      <c r="AT97" s="192" t="s">
        <v>133</v>
      </c>
      <c r="AU97" s="192" t="s">
        <v>82</v>
      </c>
      <c r="AV97" s="12" t="s">
        <v>82</v>
      </c>
      <c r="AW97" s="12" t="s">
        <v>34</v>
      </c>
      <c r="AX97" s="12" t="s">
        <v>70</v>
      </c>
      <c r="AY97" s="192" t="s">
        <v>123</v>
      </c>
    </row>
    <row r="98" spans="2:65" s="13" customFormat="1" x14ac:dyDescent="0.3">
      <c r="B98" s="199"/>
      <c r="D98" s="200" t="s">
        <v>133</v>
      </c>
      <c r="E98" s="201" t="s">
        <v>5</v>
      </c>
      <c r="F98" s="202" t="s">
        <v>140</v>
      </c>
      <c r="H98" s="203">
        <v>6.2E-2</v>
      </c>
      <c r="I98" s="204"/>
      <c r="L98" s="199"/>
      <c r="M98" s="205"/>
      <c r="N98" s="206"/>
      <c r="O98" s="206"/>
      <c r="P98" s="206"/>
      <c r="Q98" s="206"/>
      <c r="R98" s="206"/>
      <c r="S98" s="206"/>
      <c r="T98" s="207"/>
      <c r="AT98" s="208" t="s">
        <v>133</v>
      </c>
      <c r="AU98" s="208" t="s">
        <v>82</v>
      </c>
      <c r="AV98" s="13" t="s">
        <v>131</v>
      </c>
      <c r="AW98" s="13" t="s">
        <v>34</v>
      </c>
      <c r="AX98" s="13" t="s">
        <v>75</v>
      </c>
      <c r="AY98" s="208" t="s">
        <v>123</v>
      </c>
    </row>
    <row r="99" spans="2:65" s="1" customFormat="1" ht="22.5" customHeight="1" x14ac:dyDescent="0.3">
      <c r="B99" s="169"/>
      <c r="C99" s="170" t="s">
        <v>82</v>
      </c>
      <c r="D99" s="170" t="s">
        <v>126</v>
      </c>
      <c r="E99" s="171" t="s">
        <v>141</v>
      </c>
      <c r="F99" s="172" t="s">
        <v>142</v>
      </c>
      <c r="G99" s="173" t="s">
        <v>143</v>
      </c>
      <c r="H99" s="174">
        <v>16</v>
      </c>
      <c r="I99" s="175"/>
      <c r="J99" s="176">
        <f>ROUND(I99*H99,2)</f>
        <v>0</v>
      </c>
      <c r="K99" s="172" t="s">
        <v>130</v>
      </c>
      <c r="L99" s="41"/>
      <c r="M99" s="177" t="s">
        <v>5</v>
      </c>
      <c r="N99" s="178" t="s">
        <v>41</v>
      </c>
      <c r="O99" s="42"/>
      <c r="P99" s="179">
        <f>O99*H99</f>
        <v>0</v>
      </c>
      <c r="Q99" s="179">
        <v>4.2000000000000002E-4</v>
      </c>
      <c r="R99" s="179">
        <f>Q99*H99</f>
        <v>6.7200000000000003E-3</v>
      </c>
      <c r="S99" s="179">
        <v>0</v>
      </c>
      <c r="T99" s="180">
        <f>S99*H99</f>
        <v>0</v>
      </c>
      <c r="AR99" s="24" t="s">
        <v>144</v>
      </c>
      <c r="AT99" s="24" t="s">
        <v>126</v>
      </c>
      <c r="AU99" s="24" t="s">
        <v>82</v>
      </c>
      <c r="AY99" s="24" t="s">
        <v>123</v>
      </c>
      <c r="BE99" s="181">
        <f>IF(N99="základní",J99,0)</f>
        <v>0</v>
      </c>
      <c r="BF99" s="181">
        <f>IF(N99="snížená",J99,0)</f>
        <v>0</v>
      </c>
      <c r="BG99" s="181">
        <f>IF(N99="zákl. přenesená",J99,0)</f>
        <v>0</v>
      </c>
      <c r="BH99" s="181">
        <f>IF(N99="sníž. přenesená",J99,0)</f>
        <v>0</v>
      </c>
      <c r="BI99" s="181">
        <f>IF(N99="nulová",J99,0)</f>
        <v>0</v>
      </c>
      <c r="BJ99" s="24" t="s">
        <v>75</v>
      </c>
      <c r="BK99" s="181">
        <f>ROUND(I99*H99,2)</f>
        <v>0</v>
      </c>
      <c r="BL99" s="24" t="s">
        <v>144</v>
      </c>
      <c r="BM99" s="24" t="s">
        <v>145</v>
      </c>
    </row>
    <row r="100" spans="2:65" s="11" customFormat="1" x14ac:dyDescent="0.3">
      <c r="B100" s="182"/>
      <c r="D100" s="183" t="s">
        <v>133</v>
      </c>
      <c r="E100" s="184" t="s">
        <v>5</v>
      </c>
      <c r="F100" s="185" t="s">
        <v>146</v>
      </c>
      <c r="H100" s="186" t="s">
        <v>5</v>
      </c>
      <c r="I100" s="187"/>
      <c r="L100" s="182"/>
      <c r="M100" s="188"/>
      <c r="N100" s="189"/>
      <c r="O100" s="189"/>
      <c r="P100" s="189"/>
      <c r="Q100" s="189"/>
      <c r="R100" s="189"/>
      <c r="S100" s="189"/>
      <c r="T100" s="190"/>
      <c r="AT100" s="186" t="s">
        <v>133</v>
      </c>
      <c r="AU100" s="186" t="s">
        <v>82</v>
      </c>
      <c r="AV100" s="11" t="s">
        <v>75</v>
      </c>
      <c r="AW100" s="11" t="s">
        <v>34</v>
      </c>
      <c r="AX100" s="11" t="s">
        <v>70</v>
      </c>
      <c r="AY100" s="186" t="s">
        <v>123</v>
      </c>
    </row>
    <row r="101" spans="2:65" s="12" customFormat="1" x14ac:dyDescent="0.3">
      <c r="B101" s="191"/>
      <c r="D101" s="200" t="s">
        <v>133</v>
      </c>
      <c r="E101" s="209" t="s">
        <v>5</v>
      </c>
      <c r="F101" s="210" t="s">
        <v>147</v>
      </c>
      <c r="H101" s="211">
        <v>16</v>
      </c>
      <c r="I101" s="195"/>
      <c r="L101" s="191"/>
      <c r="M101" s="196"/>
      <c r="N101" s="197"/>
      <c r="O101" s="197"/>
      <c r="P101" s="197"/>
      <c r="Q101" s="197"/>
      <c r="R101" s="197"/>
      <c r="S101" s="197"/>
      <c r="T101" s="198"/>
      <c r="AT101" s="192" t="s">
        <v>133</v>
      </c>
      <c r="AU101" s="192" t="s">
        <v>82</v>
      </c>
      <c r="AV101" s="12" t="s">
        <v>82</v>
      </c>
      <c r="AW101" s="12" t="s">
        <v>34</v>
      </c>
      <c r="AX101" s="12" t="s">
        <v>75</v>
      </c>
      <c r="AY101" s="192" t="s">
        <v>123</v>
      </c>
    </row>
    <row r="102" spans="2:65" s="1" customFormat="1" ht="22.5" customHeight="1" x14ac:dyDescent="0.3">
      <c r="B102" s="169"/>
      <c r="C102" s="170" t="s">
        <v>124</v>
      </c>
      <c r="D102" s="170" t="s">
        <v>126</v>
      </c>
      <c r="E102" s="171" t="s">
        <v>148</v>
      </c>
      <c r="F102" s="172" t="s">
        <v>149</v>
      </c>
      <c r="G102" s="173" t="s">
        <v>143</v>
      </c>
      <c r="H102" s="174">
        <v>7.5</v>
      </c>
      <c r="I102" s="175"/>
      <c r="J102" s="176">
        <f>ROUND(I102*H102,2)</f>
        <v>0</v>
      </c>
      <c r="K102" s="172" t="s">
        <v>130</v>
      </c>
      <c r="L102" s="41"/>
      <c r="M102" s="177" t="s">
        <v>5</v>
      </c>
      <c r="N102" s="178" t="s">
        <v>41</v>
      </c>
      <c r="O102" s="42"/>
      <c r="P102" s="179">
        <f>O102*H102</f>
        <v>0</v>
      </c>
      <c r="Q102" s="179">
        <v>1.7799999999999999E-3</v>
      </c>
      <c r="R102" s="179">
        <f>Q102*H102</f>
        <v>1.3349999999999999E-2</v>
      </c>
      <c r="S102" s="179">
        <v>0</v>
      </c>
      <c r="T102" s="180">
        <f>S102*H102</f>
        <v>0</v>
      </c>
      <c r="AR102" s="24" t="s">
        <v>144</v>
      </c>
      <c r="AT102" s="24" t="s">
        <v>126</v>
      </c>
      <c r="AU102" s="24" t="s">
        <v>82</v>
      </c>
      <c r="AY102" s="24" t="s">
        <v>123</v>
      </c>
      <c r="BE102" s="181">
        <f>IF(N102="základní",J102,0)</f>
        <v>0</v>
      </c>
      <c r="BF102" s="181">
        <f>IF(N102="snížená",J102,0)</f>
        <v>0</v>
      </c>
      <c r="BG102" s="181">
        <f>IF(N102="zákl. přenesená",J102,0)</f>
        <v>0</v>
      </c>
      <c r="BH102" s="181">
        <f>IF(N102="sníž. přenesená",J102,0)</f>
        <v>0</v>
      </c>
      <c r="BI102" s="181">
        <f>IF(N102="nulová",J102,0)</f>
        <v>0</v>
      </c>
      <c r="BJ102" s="24" t="s">
        <v>75</v>
      </c>
      <c r="BK102" s="181">
        <f>ROUND(I102*H102,2)</f>
        <v>0</v>
      </c>
      <c r="BL102" s="24" t="s">
        <v>144</v>
      </c>
      <c r="BM102" s="24" t="s">
        <v>150</v>
      </c>
    </row>
    <row r="103" spans="2:65" s="11" customFormat="1" x14ac:dyDescent="0.3">
      <c r="B103" s="182"/>
      <c r="D103" s="183" t="s">
        <v>133</v>
      </c>
      <c r="E103" s="184" t="s">
        <v>5</v>
      </c>
      <c r="F103" s="185" t="s">
        <v>151</v>
      </c>
      <c r="H103" s="186" t="s">
        <v>5</v>
      </c>
      <c r="I103" s="187"/>
      <c r="L103" s="182"/>
      <c r="M103" s="188"/>
      <c r="N103" s="189"/>
      <c r="O103" s="189"/>
      <c r="P103" s="189"/>
      <c r="Q103" s="189"/>
      <c r="R103" s="189"/>
      <c r="S103" s="189"/>
      <c r="T103" s="190"/>
      <c r="AT103" s="186" t="s">
        <v>133</v>
      </c>
      <c r="AU103" s="186" t="s">
        <v>82</v>
      </c>
      <c r="AV103" s="11" t="s">
        <v>75</v>
      </c>
      <c r="AW103" s="11" t="s">
        <v>34</v>
      </c>
      <c r="AX103" s="11" t="s">
        <v>70</v>
      </c>
      <c r="AY103" s="186" t="s">
        <v>123</v>
      </c>
    </row>
    <row r="104" spans="2:65" s="12" customFormat="1" x14ac:dyDescent="0.3">
      <c r="B104" s="191"/>
      <c r="D104" s="200" t="s">
        <v>133</v>
      </c>
      <c r="E104" s="209" t="s">
        <v>5</v>
      </c>
      <c r="F104" s="210" t="s">
        <v>152</v>
      </c>
      <c r="H104" s="211">
        <v>7.5</v>
      </c>
      <c r="I104" s="195"/>
      <c r="L104" s="191"/>
      <c r="M104" s="196"/>
      <c r="N104" s="197"/>
      <c r="O104" s="197"/>
      <c r="P104" s="197"/>
      <c r="Q104" s="197"/>
      <c r="R104" s="197"/>
      <c r="S104" s="197"/>
      <c r="T104" s="198"/>
      <c r="AT104" s="192" t="s">
        <v>133</v>
      </c>
      <c r="AU104" s="192" t="s">
        <v>82</v>
      </c>
      <c r="AV104" s="12" t="s">
        <v>82</v>
      </c>
      <c r="AW104" s="12" t="s">
        <v>34</v>
      </c>
      <c r="AX104" s="12" t="s">
        <v>75</v>
      </c>
      <c r="AY104" s="192" t="s">
        <v>123</v>
      </c>
    </row>
    <row r="105" spans="2:65" s="1" customFormat="1" ht="31.5" customHeight="1" x14ac:dyDescent="0.3">
      <c r="B105" s="169"/>
      <c r="C105" s="170" t="s">
        <v>131</v>
      </c>
      <c r="D105" s="170" t="s">
        <v>126</v>
      </c>
      <c r="E105" s="171" t="s">
        <v>153</v>
      </c>
      <c r="F105" s="172" t="s">
        <v>154</v>
      </c>
      <c r="G105" s="173" t="s">
        <v>155</v>
      </c>
      <c r="H105" s="174">
        <v>1</v>
      </c>
      <c r="I105" s="175"/>
      <c r="J105" s="176">
        <f>ROUND(I105*H105,2)</f>
        <v>0</v>
      </c>
      <c r="K105" s="172" t="s">
        <v>130</v>
      </c>
      <c r="L105" s="41"/>
      <c r="M105" s="177" t="s">
        <v>5</v>
      </c>
      <c r="N105" s="178" t="s">
        <v>41</v>
      </c>
      <c r="O105" s="42"/>
      <c r="P105" s="179">
        <f>O105*H105</f>
        <v>0</v>
      </c>
      <c r="Q105" s="179">
        <v>4.2040000000000001E-2</v>
      </c>
      <c r="R105" s="179">
        <f>Q105*H105</f>
        <v>4.2040000000000001E-2</v>
      </c>
      <c r="S105" s="179">
        <v>0</v>
      </c>
      <c r="T105" s="180">
        <f>S105*H105</f>
        <v>0</v>
      </c>
      <c r="AR105" s="24" t="s">
        <v>144</v>
      </c>
      <c r="AT105" s="24" t="s">
        <v>126</v>
      </c>
      <c r="AU105" s="24" t="s">
        <v>82</v>
      </c>
      <c r="AY105" s="24" t="s">
        <v>123</v>
      </c>
      <c r="BE105" s="181">
        <f>IF(N105="základní",J105,0)</f>
        <v>0</v>
      </c>
      <c r="BF105" s="181">
        <f>IF(N105="snížená",J105,0)</f>
        <v>0</v>
      </c>
      <c r="BG105" s="181">
        <f>IF(N105="zákl. přenesená",J105,0)</f>
        <v>0</v>
      </c>
      <c r="BH105" s="181">
        <f>IF(N105="sníž. přenesená",J105,0)</f>
        <v>0</v>
      </c>
      <c r="BI105" s="181">
        <f>IF(N105="nulová",J105,0)</f>
        <v>0</v>
      </c>
      <c r="BJ105" s="24" t="s">
        <v>75</v>
      </c>
      <c r="BK105" s="181">
        <f>ROUND(I105*H105,2)</f>
        <v>0</v>
      </c>
      <c r="BL105" s="24" t="s">
        <v>144</v>
      </c>
      <c r="BM105" s="24" t="s">
        <v>156</v>
      </c>
    </row>
    <row r="106" spans="2:65" s="11" customFormat="1" x14ac:dyDescent="0.3">
      <c r="B106" s="182"/>
      <c r="D106" s="183" t="s">
        <v>133</v>
      </c>
      <c r="E106" s="184" t="s">
        <v>5</v>
      </c>
      <c r="F106" s="185" t="s">
        <v>157</v>
      </c>
      <c r="H106" s="186" t="s">
        <v>5</v>
      </c>
      <c r="I106" s="187"/>
      <c r="L106" s="182"/>
      <c r="M106" s="188"/>
      <c r="N106" s="189"/>
      <c r="O106" s="189"/>
      <c r="P106" s="189"/>
      <c r="Q106" s="189"/>
      <c r="R106" s="189"/>
      <c r="S106" s="189"/>
      <c r="T106" s="190"/>
      <c r="AT106" s="186" t="s">
        <v>133</v>
      </c>
      <c r="AU106" s="186" t="s">
        <v>82</v>
      </c>
      <c r="AV106" s="11" t="s">
        <v>75</v>
      </c>
      <c r="AW106" s="11" t="s">
        <v>34</v>
      </c>
      <c r="AX106" s="11" t="s">
        <v>70</v>
      </c>
      <c r="AY106" s="186" t="s">
        <v>123</v>
      </c>
    </row>
    <row r="107" spans="2:65" s="12" customFormat="1" x14ac:dyDescent="0.3">
      <c r="B107" s="191"/>
      <c r="D107" s="183" t="s">
        <v>133</v>
      </c>
      <c r="E107" s="192" t="s">
        <v>5</v>
      </c>
      <c r="F107" s="193" t="s">
        <v>158</v>
      </c>
      <c r="H107" s="194">
        <v>1</v>
      </c>
      <c r="I107" s="195"/>
      <c r="L107" s="191"/>
      <c r="M107" s="196"/>
      <c r="N107" s="197"/>
      <c r="O107" s="197"/>
      <c r="P107" s="197"/>
      <c r="Q107" s="197"/>
      <c r="R107" s="197"/>
      <c r="S107" s="197"/>
      <c r="T107" s="198"/>
      <c r="AT107" s="192" t="s">
        <v>133</v>
      </c>
      <c r="AU107" s="192" t="s">
        <v>82</v>
      </c>
      <c r="AV107" s="12" t="s">
        <v>82</v>
      </c>
      <c r="AW107" s="12" t="s">
        <v>34</v>
      </c>
      <c r="AX107" s="12" t="s">
        <v>75</v>
      </c>
      <c r="AY107" s="192" t="s">
        <v>123</v>
      </c>
    </row>
    <row r="108" spans="2:65" s="10" customFormat="1" ht="29.85" customHeight="1" x14ac:dyDescent="0.3">
      <c r="B108" s="155"/>
      <c r="D108" s="166" t="s">
        <v>69</v>
      </c>
      <c r="E108" s="167" t="s">
        <v>159</v>
      </c>
      <c r="F108" s="167" t="s">
        <v>160</v>
      </c>
      <c r="I108" s="158"/>
      <c r="J108" s="168">
        <f>BK108</f>
        <v>0</v>
      </c>
      <c r="L108" s="155"/>
      <c r="M108" s="160"/>
      <c r="N108" s="161"/>
      <c r="O108" s="161"/>
      <c r="P108" s="162">
        <f>SUM(P109:P134)</f>
        <v>0</v>
      </c>
      <c r="Q108" s="161"/>
      <c r="R108" s="162">
        <f>SUM(R109:R134)</f>
        <v>1.0371999999999999</v>
      </c>
      <c r="S108" s="161"/>
      <c r="T108" s="163">
        <f>SUM(T109:T134)</f>
        <v>0</v>
      </c>
      <c r="AR108" s="156" t="s">
        <v>75</v>
      </c>
      <c r="AT108" s="164" t="s">
        <v>69</v>
      </c>
      <c r="AU108" s="164" t="s">
        <v>75</v>
      </c>
      <c r="AY108" s="156" t="s">
        <v>123</v>
      </c>
      <c r="BK108" s="165">
        <f>SUM(BK109:BK134)</f>
        <v>0</v>
      </c>
    </row>
    <row r="109" spans="2:65" s="1" customFormat="1" ht="31.5" customHeight="1" x14ac:dyDescent="0.3">
      <c r="B109" s="169"/>
      <c r="C109" s="170" t="s">
        <v>161</v>
      </c>
      <c r="D109" s="170" t="s">
        <v>126</v>
      </c>
      <c r="E109" s="171" t="s">
        <v>162</v>
      </c>
      <c r="F109" s="172" t="s">
        <v>163</v>
      </c>
      <c r="G109" s="173" t="s">
        <v>155</v>
      </c>
      <c r="H109" s="174">
        <v>4</v>
      </c>
      <c r="I109" s="175"/>
      <c r="J109" s="176">
        <f>ROUND(I109*H109,2)</f>
        <v>0</v>
      </c>
      <c r="K109" s="172" t="s">
        <v>130</v>
      </c>
      <c r="L109" s="41"/>
      <c r="M109" s="177" t="s">
        <v>5</v>
      </c>
      <c r="N109" s="178" t="s">
        <v>41</v>
      </c>
      <c r="O109" s="42"/>
      <c r="P109" s="179">
        <f>O109*H109</f>
        <v>0</v>
      </c>
      <c r="Q109" s="179">
        <v>4.1500000000000002E-2</v>
      </c>
      <c r="R109" s="179">
        <f>Q109*H109</f>
        <v>0.16600000000000001</v>
      </c>
      <c r="S109" s="179">
        <v>0</v>
      </c>
      <c r="T109" s="180">
        <f>S109*H109</f>
        <v>0</v>
      </c>
      <c r="AR109" s="24" t="s">
        <v>131</v>
      </c>
      <c r="AT109" s="24" t="s">
        <v>126</v>
      </c>
      <c r="AU109" s="24" t="s">
        <v>82</v>
      </c>
      <c r="AY109" s="24" t="s">
        <v>123</v>
      </c>
      <c r="BE109" s="181">
        <f>IF(N109="základní",J109,0)</f>
        <v>0</v>
      </c>
      <c r="BF109" s="181">
        <f>IF(N109="snížená",J109,0)</f>
        <v>0</v>
      </c>
      <c r="BG109" s="181">
        <f>IF(N109="zákl. přenesená",J109,0)</f>
        <v>0</v>
      </c>
      <c r="BH109" s="181">
        <f>IF(N109="sníž. přenesená",J109,0)</f>
        <v>0</v>
      </c>
      <c r="BI109" s="181">
        <f>IF(N109="nulová",J109,0)</f>
        <v>0</v>
      </c>
      <c r="BJ109" s="24" t="s">
        <v>75</v>
      </c>
      <c r="BK109" s="181">
        <f>ROUND(I109*H109,2)</f>
        <v>0</v>
      </c>
      <c r="BL109" s="24" t="s">
        <v>131</v>
      </c>
      <c r="BM109" s="24" t="s">
        <v>164</v>
      </c>
    </row>
    <row r="110" spans="2:65" s="12" customFormat="1" x14ac:dyDescent="0.3">
      <c r="B110" s="191"/>
      <c r="D110" s="183" t="s">
        <v>133</v>
      </c>
      <c r="E110" s="192" t="s">
        <v>5</v>
      </c>
      <c r="F110" s="193" t="s">
        <v>165</v>
      </c>
      <c r="H110" s="194">
        <v>1</v>
      </c>
      <c r="I110" s="195"/>
      <c r="L110" s="191"/>
      <c r="M110" s="196"/>
      <c r="N110" s="197"/>
      <c r="O110" s="197"/>
      <c r="P110" s="197"/>
      <c r="Q110" s="197"/>
      <c r="R110" s="197"/>
      <c r="S110" s="197"/>
      <c r="T110" s="198"/>
      <c r="AT110" s="192" t="s">
        <v>133</v>
      </c>
      <c r="AU110" s="192" t="s">
        <v>82</v>
      </c>
      <c r="AV110" s="12" t="s">
        <v>82</v>
      </c>
      <c r="AW110" s="12" t="s">
        <v>34</v>
      </c>
      <c r="AX110" s="12" t="s">
        <v>70</v>
      </c>
      <c r="AY110" s="192" t="s">
        <v>123</v>
      </c>
    </row>
    <row r="111" spans="2:65" s="12" customFormat="1" x14ac:dyDescent="0.3">
      <c r="B111" s="191"/>
      <c r="D111" s="183" t="s">
        <v>133</v>
      </c>
      <c r="E111" s="192" t="s">
        <v>5</v>
      </c>
      <c r="F111" s="193" t="s">
        <v>166</v>
      </c>
      <c r="H111" s="194">
        <v>1</v>
      </c>
      <c r="I111" s="195"/>
      <c r="L111" s="191"/>
      <c r="M111" s="196"/>
      <c r="N111" s="197"/>
      <c r="O111" s="197"/>
      <c r="P111" s="197"/>
      <c r="Q111" s="197"/>
      <c r="R111" s="197"/>
      <c r="S111" s="197"/>
      <c r="T111" s="198"/>
      <c r="AT111" s="192" t="s">
        <v>133</v>
      </c>
      <c r="AU111" s="192" t="s">
        <v>82</v>
      </c>
      <c r="AV111" s="12" t="s">
        <v>82</v>
      </c>
      <c r="AW111" s="12" t="s">
        <v>34</v>
      </c>
      <c r="AX111" s="12" t="s">
        <v>70</v>
      </c>
      <c r="AY111" s="192" t="s">
        <v>123</v>
      </c>
    </row>
    <row r="112" spans="2:65" s="12" customFormat="1" x14ac:dyDescent="0.3">
      <c r="B112" s="191"/>
      <c r="D112" s="183"/>
      <c r="E112" s="192"/>
      <c r="F112" s="193" t="s">
        <v>907</v>
      </c>
      <c r="H112" s="194">
        <v>1</v>
      </c>
      <c r="I112" s="195"/>
      <c r="L112" s="191"/>
      <c r="M112" s="196"/>
      <c r="N112" s="318"/>
      <c r="O112" s="318"/>
      <c r="P112" s="318"/>
      <c r="Q112" s="318"/>
      <c r="R112" s="318"/>
      <c r="S112" s="318"/>
      <c r="T112" s="198"/>
      <c r="AT112" s="192"/>
      <c r="AU112" s="192"/>
      <c r="AY112" s="192"/>
    </row>
    <row r="113" spans="2:65" s="12" customFormat="1" x14ac:dyDescent="0.3">
      <c r="B113" s="191"/>
      <c r="D113" s="183"/>
      <c r="E113" s="192"/>
      <c r="F113" s="193" t="s">
        <v>908</v>
      </c>
      <c r="H113" s="194">
        <v>1</v>
      </c>
      <c r="I113" s="195"/>
      <c r="L113" s="191"/>
      <c r="M113" s="196"/>
      <c r="N113" s="318"/>
      <c r="O113" s="318"/>
      <c r="P113" s="318"/>
      <c r="Q113" s="318"/>
      <c r="R113" s="318"/>
      <c r="S113" s="318"/>
      <c r="T113" s="198"/>
      <c r="AT113" s="192"/>
      <c r="AU113" s="192"/>
      <c r="AY113" s="192"/>
    </row>
    <row r="114" spans="2:65" s="13" customFormat="1" x14ac:dyDescent="0.3">
      <c r="B114" s="199"/>
      <c r="D114" s="200" t="s">
        <v>133</v>
      </c>
      <c r="E114" s="201" t="s">
        <v>5</v>
      </c>
      <c r="F114" s="202" t="s">
        <v>140</v>
      </c>
      <c r="H114" s="203">
        <v>4</v>
      </c>
      <c r="I114" s="204"/>
      <c r="L114" s="199"/>
      <c r="M114" s="205"/>
      <c r="N114" s="206"/>
      <c r="O114" s="206"/>
      <c r="P114" s="206"/>
      <c r="Q114" s="206"/>
      <c r="R114" s="206"/>
      <c r="S114" s="206"/>
      <c r="T114" s="207"/>
      <c r="AT114" s="208" t="s">
        <v>133</v>
      </c>
      <c r="AU114" s="208" t="s">
        <v>82</v>
      </c>
      <c r="AV114" s="13" t="s">
        <v>131</v>
      </c>
      <c r="AW114" s="13" t="s">
        <v>34</v>
      </c>
      <c r="AX114" s="13" t="s">
        <v>75</v>
      </c>
      <c r="AY114" s="208" t="s">
        <v>123</v>
      </c>
    </row>
    <row r="115" spans="2:65" s="1" customFormat="1" ht="31.5" customHeight="1" x14ac:dyDescent="0.3">
      <c r="B115" s="169"/>
      <c r="C115" s="170" t="s">
        <v>159</v>
      </c>
      <c r="D115" s="170" t="s">
        <v>126</v>
      </c>
      <c r="E115" s="171" t="s">
        <v>167</v>
      </c>
      <c r="F115" s="172" t="s">
        <v>168</v>
      </c>
      <c r="G115" s="173" t="s">
        <v>155</v>
      </c>
      <c r="H115" s="174">
        <v>20</v>
      </c>
      <c r="I115" s="175"/>
      <c r="J115" s="176">
        <f>ROUND(I115*H115,2)</f>
        <v>0</v>
      </c>
      <c r="K115" s="172" t="s">
        <v>130</v>
      </c>
      <c r="L115" s="41"/>
      <c r="M115" s="177" t="s">
        <v>5</v>
      </c>
      <c r="N115" s="178" t="s">
        <v>41</v>
      </c>
      <c r="O115" s="42"/>
      <c r="P115" s="179">
        <f>O115*H115</f>
        <v>0</v>
      </c>
      <c r="Q115" s="179">
        <v>3.7599999999999999E-3</v>
      </c>
      <c r="R115" s="179">
        <f>Q115*H115</f>
        <v>7.5200000000000003E-2</v>
      </c>
      <c r="S115" s="179">
        <v>0</v>
      </c>
      <c r="T115" s="180">
        <f>S115*H115</f>
        <v>0</v>
      </c>
      <c r="AR115" s="24" t="s">
        <v>131</v>
      </c>
      <c r="AT115" s="24" t="s">
        <v>126</v>
      </c>
      <c r="AU115" s="24" t="s">
        <v>82</v>
      </c>
      <c r="AY115" s="24" t="s">
        <v>123</v>
      </c>
      <c r="BE115" s="181">
        <f>IF(N115="základní",J115,0)</f>
        <v>0</v>
      </c>
      <c r="BF115" s="181">
        <f>IF(N115="snížená",J115,0)</f>
        <v>0</v>
      </c>
      <c r="BG115" s="181">
        <f>IF(N115="zákl. přenesená",J115,0)</f>
        <v>0</v>
      </c>
      <c r="BH115" s="181">
        <f>IF(N115="sníž. přenesená",J115,0)</f>
        <v>0</v>
      </c>
      <c r="BI115" s="181">
        <f>IF(N115="nulová",J115,0)</f>
        <v>0</v>
      </c>
      <c r="BJ115" s="24" t="s">
        <v>75</v>
      </c>
      <c r="BK115" s="181">
        <f>ROUND(I115*H115,2)</f>
        <v>0</v>
      </c>
      <c r="BL115" s="24" t="s">
        <v>131</v>
      </c>
      <c r="BM115" s="24" t="s">
        <v>169</v>
      </c>
    </row>
    <row r="116" spans="2:65" s="11" customFormat="1" x14ac:dyDescent="0.3">
      <c r="B116" s="182"/>
      <c r="D116" s="183" t="s">
        <v>133</v>
      </c>
      <c r="E116" s="184" t="s">
        <v>5</v>
      </c>
      <c r="F116" s="185" t="s">
        <v>134</v>
      </c>
      <c r="H116" s="186" t="s">
        <v>5</v>
      </c>
      <c r="I116" s="187"/>
      <c r="L116" s="182"/>
      <c r="M116" s="188"/>
      <c r="N116" s="189"/>
      <c r="O116" s="189"/>
      <c r="P116" s="189"/>
      <c r="Q116" s="189"/>
      <c r="R116" s="189"/>
      <c r="S116" s="189"/>
      <c r="T116" s="190"/>
      <c r="AT116" s="186" t="s">
        <v>133</v>
      </c>
      <c r="AU116" s="186" t="s">
        <v>82</v>
      </c>
      <c r="AV116" s="11" t="s">
        <v>75</v>
      </c>
      <c r="AW116" s="11" t="s">
        <v>34</v>
      </c>
      <c r="AX116" s="11" t="s">
        <v>70</v>
      </c>
      <c r="AY116" s="186" t="s">
        <v>123</v>
      </c>
    </row>
    <row r="117" spans="2:65" s="12" customFormat="1" x14ac:dyDescent="0.3">
      <c r="B117" s="191"/>
      <c r="D117" s="183" t="s">
        <v>133</v>
      </c>
      <c r="E117" s="192" t="s">
        <v>5</v>
      </c>
      <c r="F117" s="193" t="s">
        <v>170</v>
      </c>
      <c r="H117" s="194">
        <v>12</v>
      </c>
      <c r="I117" s="195"/>
      <c r="L117" s="191"/>
      <c r="M117" s="196"/>
      <c r="N117" s="197"/>
      <c r="O117" s="197"/>
      <c r="P117" s="197"/>
      <c r="Q117" s="197"/>
      <c r="R117" s="197"/>
      <c r="S117" s="197"/>
      <c r="T117" s="198"/>
      <c r="AT117" s="192" t="s">
        <v>133</v>
      </c>
      <c r="AU117" s="192" t="s">
        <v>82</v>
      </c>
      <c r="AV117" s="12" t="s">
        <v>82</v>
      </c>
      <c r="AW117" s="12" t="s">
        <v>34</v>
      </c>
      <c r="AX117" s="12" t="s">
        <v>70</v>
      </c>
      <c r="AY117" s="192" t="s">
        <v>123</v>
      </c>
    </row>
    <row r="118" spans="2:65" s="11" customFormat="1" x14ac:dyDescent="0.3">
      <c r="B118" s="182"/>
      <c r="D118" s="183" t="s">
        <v>133</v>
      </c>
      <c r="E118" s="184" t="s">
        <v>5</v>
      </c>
      <c r="F118" s="185" t="s">
        <v>136</v>
      </c>
      <c r="H118" s="186" t="s">
        <v>5</v>
      </c>
      <c r="I118" s="187"/>
      <c r="L118" s="182"/>
      <c r="M118" s="188"/>
      <c r="N118" s="189"/>
      <c r="O118" s="189"/>
      <c r="P118" s="189"/>
      <c r="Q118" s="189"/>
      <c r="R118" s="189"/>
      <c r="S118" s="189"/>
      <c r="T118" s="190"/>
      <c r="AT118" s="186" t="s">
        <v>133</v>
      </c>
      <c r="AU118" s="186" t="s">
        <v>82</v>
      </c>
      <c r="AV118" s="11" t="s">
        <v>75</v>
      </c>
      <c r="AW118" s="11" t="s">
        <v>34</v>
      </c>
      <c r="AX118" s="11" t="s">
        <v>70</v>
      </c>
      <c r="AY118" s="186" t="s">
        <v>123</v>
      </c>
    </row>
    <row r="119" spans="2:65" s="12" customFormat="1" x14ac:dyDescent="0.3">
      <c r="B119" s="191"/>
      <c r="D119" s="183" t="s">
        <v>133</v>
      </c>
      <c r="E119" s="192" t="s">
        <v>5</v>
      </c>
      <c r="F119" s="193" t="s">
        <v>171</v>
      </c>
      <c r="H119" s="194">
        <v>2</v>
      </c>
      <c r="I119" s="195"/>
      <c r="L119" s="191"/>
      <c r="M119" s="196"/>
      <c r="N119" s="197"/>
      <c r="O119" s="197"/>
      <c r="P119" s="197"/>
      <c r="Q119" s="197"/>
      <c r="R119" s="197"/>
      <c r="S119" s="197"/>
      <c r="T119" s="198"/>
      <c r="AT119" s="192" t="s">
        <v>133</v>
      </c>
      <c r="AU119" s="192" t="s">
        <v>82</v>
      </c>
      <c r="AV119" s="12" t="s">
        <v>82</v>
      </c>
      <c r="AW119" s="12" t="s">
        <v>34</v>
      </c>
      <c r="AX119" s="12" t="s">
        <v>70</v>
      </c>
      <c r="AY119" s="192" t="s">
        <v>123</v>
      </c>
    </row>
    <row r="120" spans="2:65" s="11" customFormat="1" x14ac:dyDescent="0.3">
      <c r="B120" s="182"/>
      <c r="D120" s="183" t="s">
        <v>133</v>
      </c>
      <c r="E120" s="184" t="s">
        <v>5</v>
      </c>
      <c r="F120" s="185" t="s">
        <v>138</v>
      </c>
      <c r="H120" s="186" t="s">
        <v>5</v>
      </c>
      <c r="I120" s="187"/>
      <c r="L120" s="182"/>
      <c r="M120" s="188"/>
      <c r="N120" s="189"/>
      <c r="O120" s="189"/>
      <c r="P120" s="189"/>
      <c r="Q120" s="189"/>
      <c r="R120" s="189"/>
      <c r="S120" s="189"/>
      <c r="T120" s="190"/>
      <c r="AT120" s="186" t="s">
        <v>133</v>
      </c>
      <c r="AU120" s="186" t="s">
        <v>82</v>
      </c>
      <c r="AV120" s="11" t="s">
        <v>75</v>
      </c>
      <c r="AW120" s="11" t="s">
        <v>34</v>
      </c>
      <c r="AX120" s="11" t="s">
        <v>70</v>
      </c>
      <c r="AY120" s="186" t="s">
        <v>123</v>
      </c>
    </row>
    <row r="121" spans="2:65" s="12" customFormat="1" x14ac:dyDescent="0.3">
      <c r="B121" s="191"/>
      <c r="D121" s="183" t="s">
        <v>133</v>
      </c>
      <c r="E121" s="192" t="s">
        <v>5</v>
      </c>
      <c r="F121" s="193" t="s">
        <v>172</v>
      </c>
      <c r="H121" s="194">
        <v>6</v>
      </c>
      <c r="I121" s="195"/>
      <c r="L121" s="191"/>
      <c r="M121" s="196"/>
      <c r="N121" s="197"/>
      <c r="O121" s="197"/>
      <c r="P121" s="197"/>
      <c r="Q121" s="197"/>
      <c r="R121" s="197"/>
      <c r="S121" s="197"/>
      <c r="T121" s="198"/>
      <c r="AT121" s="192" t="s">
        <v>133</v>
      </c>
      <c r="AU121" s="192" t="s">
        <v>82</v>
      </c>
      <c r="AV121" s="12" t="s">
        <v>82</v>
      </c>
      <c r="AW121" s="12" t="s">
        <v>34</v>
      </c>
      <c r="AX121" s="12" t="s">
        <v>70</v>
      </c>
      <c r="AY121" s="192" t="s">
        <v>123</v>
      </c>
    </row>
    <row r="122" spans="2:65" s="13" customFormat="1" x14ac:dyDescent="0.3">
      <c r="B122" s="199"/>
      <c r="D122" s="200" t="s">
        <v>133</v>
      </c>
      <c r="E122" s="201" t="s">
        <v>5</v>
      </c>
      <c r="F122" s="202" t="s">
        <v>140</v>
      </c>
      <c r="H122" s="203">
        <v>20</v>
      </c>
      <c r="I122" s="204"/>
      <c r="L122" s="199"/>
      <c r="M122" s="205"/>
      <c r="N122" s="206"/>
      <c r="O122" s="206"/>
      <c r="P122" s="206"/>
      <c r="Q122" s="206"/>
      <c r="R122" s="206"/>
      <c r="S122" s="206"/>
      <c r="T122" s="207"/>
      <c r="AT122" s="208" t="s">
        <v>133</v>
      </c>
      <c r="AU122" s="208" t="s">
        <v>82</v>
      </c>
      <c r="AV122" s="13" t="s">
        <v>131</v>
      </c>
      <c r="AW122" s="13" t="s">
        <v>34</v>
      </c>
      <c r="AX122" s="13" t="s">
        <v>75</v>
      </c>
      <c r="AY122" s="208" t="s">
        <v>123</v>
      </c>
    </row>
    <row r="123" spans="2:65" s="1" customFormat="1" ht="31.5" customHeight="1" x14ac:dyDescent="0.3">
      <c r="B123" s="169"/>
      <c r="C123" s="170" t="s">
        <v>173</v>
      </c>
      <c r="D123" s="170" t="s">
        <v>126</v>
      </c>
      <c r="E123" s="171" t="s">
        <v>174</v>
      </c>
      <c r="F123" s="172" t="s">
        <v>175</v>
      </c>
      <c r="G123" s="173" t="s">
        <v>155</v>
      </c>
      <c r="H123" s="174">
        <v>4</v>
      </c>
      <c r="I123" s="175"/>
      <c r="J123" s="176">
        <f>ROUND(I123*H123,2)</f>
        <v>0</v>
      </c>
      <c r="K123" s="172" t="s">
        <v>130</v>
      </c>
      <c r="L123" s="41"/>
      <c r="M123" s="177" t="s">
        <v>5</v>
      </c>
      <c r="N123" s="178" t="s">
        <v>41</v>
      </c>
      <c r="O123" s="42"/>
      <c r="P123" s="179">
        <f>O123*H123</f>
        <v>0</v>
      </c>
      <c r="Q123" s="179">
        <v>4.1500000000000002E-2</v>
      </c>
      <c r="R123" s="179">
        <f>Q123*H123</f>
        <v>0.16600000000000001</v>
      </c>
      <c r="S123" s="179">
        <v>0</v>
      </c>
      <c r="T123" s="180">
        <f>S123*H123</f>
        <v>0</v>
      </c>
      <c r="AR123" s="24" t="s">
        <v>131</v>
      </c>
      <c r="AT123" s="24" t="s">
        <v>126</v>
      </c>
      <c r="AU123" s="24" t="s">
        <v>82</v>
      </c>
      <c r="AY123" s="24" t="s">
        <v>123</v>
      </c>
      <c r="BE123" s="181">
        <f>IF(N123="základní",J123,0)</f>
        <v>0</v>
      </c>
      <c r="BF123" s="181">
        <f>IF(N123="snížená",J123,0)</f>
        <v>0</v>
      </c>
      <c r="BG123" s="181">
        <f>IF(N123="zákl. přenesená",J123,0)</f>
        <v>0</v>
      </c>
      <c r="BH123" s="181">
        <f>IF(N123="sníž. přenesená",J123,0)</f>
        <v>0</v>
      </c>
      <c r="BI123" s="181">
        <f>IF(N123="nulová",J123,0)</f>
        <v>0</v>
      </c>
      <c r="BJ123" s="24" t="s">
        <v>75</v>
      </c>
      <c r="BK123" s="181">
        <f>ROUND(I123*H123,2)</f>
        <v>0</v>
      </c>
      <c r="BL123" s="24" t="s">
        <v>131</v>
      </c>
      <c r="BM123" s="24" t="s">
        <v>176</v>
      </c>
    </row>
    <row r="124" spans="2:65" s="12" customFormat="1" x14ac:dyDescent="0.3">
      <c r="B124" s="191"/>
      <c r="D124" s="183" t="s">
        <v>133</v>
      </c>
      <c r="E124" s="192" t="s">
        <v>5</v>
      </c>
      <c r="F124" s="193" t="s">
        <v>177</v>
      </c>
      <c r="H124" s="194">
        <v>1</v>
      </c>
      <c r="I124" s="195"/>
      <c r="L124" s="191"/>
      <c r="M124" s="196"/>
      <c r="N124" s="197"/>
      <c r="O124" s="197"/>
      <c r="P124" s="197"/>
      <c r="Q124" s="197"/>
      <c r="R124" s="197"/>
      <c r="S124" s="197"/>
      <c r="T124" s="198"/>
      <c r="AT124" s="192" t="s">
        <v>133</v>
      </c>
      <c r="AU124" s="192" t="s">
        <v>82</v>
      </c>
      <c r="AV124" s="12" t="s">
        <v>82</v>
      </c>
      <c r="AW124" s="12" t="s">
        <v>34</v>
      </c>
      <c r="AX124" s="12" t="s">
        <v>70</v>
      </c>
      <c r="AY124" s="192" t="s">
        <v>123</v>
      </c>
    </row>
    <row r="125" spans="2:65" s="12" customFormat="1" x14ac:dyDescent="0.3">
      <c r="B125" s="191"/>
      <c r="D125" s="183" t="s">
        <v>133</v>
      </c>
      <c r="E125" s="192" t="s">
        <v>5</v>
      </c>
      <c r="F125" s="193" t="s">
        <v>178</v>
      </c>
      <c r="H125" s="194">
        <v>1</v>
      </c>
      <c r="I125" s="195"/>
      <c r="L125" s="191"/>
      <c r="M125" s="196"/>
      <c r="N125" s="197"/>
      <c r="O125" s="197"/>
      <c r="P125" s="197"/>
      <c r="Q125" s="197"/>
      <c r="R125" s="197"/>
      <c r="S125" s="197"/>
      <c r="T125" s="198"/>
      <c r="AT125" s="192" t="s">
        <v>133</v>
      </c>
      <c r="AU125" s="192" t="s">
        <v>82</v>
      </c>
      <c r="AV125" s="12" t="s">
        <v>82</v>
      </c>
      <c r="AW125" s="12" t="s">
        <v>34</v>
      </c>
      <c r="AX125" s="12" t="s">
        <v>70</v>
      </c>
      <c r="AY125" s="192" t="s">
        <v>123</v>
      </c>
    </row>
    <row r="126" spans="2:65" s="12" customFormat="1" x14ac:dyDescent="0.3">
      <c r="B126" s="191"/>
      <c r="D126" s="183"/>
      <c r="E126" s="192"/>
      <c r="F126" s="193" t="s">
        <v>909</v>
      </c>
      <c r="H126" s="194">
        <v>1</v>
      </c>
      <c r="I126" s="195"/>
      <c r="L126" s="191"/>
      <c r="M126" s="196"/>
      <c r="N126" s="318"/>
      <c r="O126" s="318"/>
      <c r="P126" s="318"/>
      <c r="Q126" s="318"/>
      <c r="R126" s="318"/>
      <c r="S126" s="318"/>
      <c r="T126" s="198"/>
      <c r="AT126" s="192"/>
      <c r="AU126" s="192"/>
      <c r="AY126" s="192"/>
    </row>
    <row r="127" spans="2:65" s="12" customFormat="1" x14ac:dyDescent="0.3">
      <c r="B127" s="191"/>
      <c r="D127" s="183"/>
      <c r="E127" s="192"/>
      <c r="F127" s="193" t="s">
        <v>910</v>
      </c>
      <c r="H127" s="194">
        <v>1</v>
      </c>
      <c r="I127" s="195"/>
      <c r="L127" s="191"/>
      <c r="M127" s="196"/>
      <c r="N127" s="318"/>
      <c r="O127" s="318"/>
      <c r="P127" s="318"/>
      <c r="Q127" s="318"/>
      <c r="R127" s="318"/>
      <c r="S127" s="318"/>
      <c r="T127" s="198"/>
      <c r="AT127" s="192"/>
      <c r="AU127" s="192"/>
      <c r="AY127" s="192"/>
    </row>
    <row r="128" spans="2:65" s="13" customFormat="1" x14ac:dyDescent="0.3">
      <c r="B128" s="199"/>
      <c r="D128" s="200" t="s">
        <v>133</v>
      </c>
      <c r="E128" s="201" t="s">
        <v>5</v>
      </c>
      <c r="F128" s="202" t="s">
        <v>140</v>
      </c>
      <c r="H128" s="203">
        <v>4</v>
      </c>
      <c r="I128" s="204"/>
      <c r="L128" s="199"/>
      <c r="M128" s="205"/>
      <c r="N128" s="206"/>
      <c r="O128" s="206"/>
      <c r="P128" s="206"/>
      <c r="Q128" s="206"/>
      <c r="R128" s="206"/>
      <c r="S128" s="206"/>
      <c r="T128" s="207"/>
      <c r="AT128" s="208" t="s">
        <v>133</v>
      </c>
      <c r="AU128" s="208" t="s">
        <v>82</v>
      </c>
      <c r="AV128" s="13" t="s">
        <v>131</v>
      </c>
      <c r="AW128" s="13" t="s">
        <v>34</v>
      </c>
      <c r="AX128" s="13" t="s">
        <v>75</v>
      </c>
      <c r="AY128" s="208" t="s">
        <v>123</v>
      </c>
    </row>
    <row r="129" spans="2:65" s="1" customFormat="1" ht="31.5" customHeight="1" x14ac:dyDescent="0.3">
      <c r="B129" s="169"/>
      <c r="C129" s="170" t="s">
        <v>179</v>
      </c>
      <c r="D129" s="170" t="s">
        <v>126</v>
      </c>
      <c r="E129" s="171" t="s">
        <v>180</v>
      </c>
      <c r="F129" s="172" t="s">
        <v>181</v>
      </c>
      <c r="G129" s="173" t="s">
        <v>155</v>
      </c>
      <c r="H129" s="174">
        <v>4</v>
      </c>
      <c r="I129" s="175"/>
      <c r="J129" s="176">
        <f>ROUND(I129*H129,2)</f>
        <v>0</v>
      </c>
      <c r="K129" s="172" t="s">
        <v>130</v>
      </c>
      <c r="L129" s="41"/>
      <c r="M129" s="177" t="s">
        <v>5</v>
      </c>
      <c r="N129" s="178" t="s">
        <v>41</v>
      </c>
      <c r="O129" s="42"/>
      <c r="P129" s="179">
        <f>O129*H129</f>
        <v>0</v>
      </c>
      <c r="Q129" s="179">
        <v>0.1575</v>
      </c>
      <c r="R129" s="179">
        <f>Q129*H129</f>
        <v>0.63</v>
      </c>
      <c r="S129" s="179">
        <v>0</v>
      </c>
      <c r="T129" s="180">
        <f>S129*H129</f>
        <v>0</v>
      </c>
      <c r="AR129" s="24" t="s">
        <v>131</v>
      </c>
      <c r="AT129" s="24" t="s">
        <v>126</v>
      </c>
      <c r="AU129" s="24" t="s">
        <v>82</v>
      </c>
      <c r="AY129" s="24" t="s">
        <v>123</v>
      </c>
      <c r="BE129" s="181">
        <f>IF(N129="základní",J129,0)</f>
        <v>0</v>
      </c>
      <c r="BF129" s="181">
        <f>IF(N129="snížená",J129,0)</f>
        <v>0</v>
      </c>
      <c r="BG129" s="181">
        <f>IF(N129="zákl. přenesená",J129,0)</f>
        <v>0</v>
      </c>
      <c r="BH129" s="181">
        <f>IF(N129="sníž. přenesená",J129,0)</f>
        <v>0</v>
      </c>
      <c r="BI129" s="181">
        <f>IF(N129="nulová",J129,0)</f>
        <v>0</v>
      </c>
      <c r="BJ129" s="24" t="s">
        <v>75</v>
      </c>
      <c r="BK129" s="181">
        <f>ROUND(I129*H129,2)</f>
        <v>0</v>
      </c>
      <c r="BL129" s="24" t="s">
        <v>131</v>
      </c>
      <c r="BM129" s="24" t="s">
        <v>182</v>
      </c>
    </row>
    <row r="130" spans="2:65" s="12" customFormat="1" x14ac:dyDescent="0.3">
      <c r="B130" s="191"/>
      <c r="D130" s="183" t="s">
        <v>133</v>
      </c>
      <c r="E130" s="192" t="s">
        <v>5</v>
      </c>
      <c r="F130" s="193" t="s">
        <v>183</v>
      </c>
      <c r="H130" s="194">
        <v>1</v>
      </c>
      <c r="I130" s="195"/>
      <c r="L130" s="191"/>
      <c r="M130" s="196"/>
      <c r="N130" s="197"/>
      <c r="O130" s="197"/>
      <c r="P130" s="197"/>
      <c r="Q130" s="197"/>
      <c r="R130" s="197"/>
      <c r="S130" s="197"/>
      <c r="T130" s="198"/>
      <c r="AT130" s="192" t="s">
        <v>133</v>
      </c>
      <c r="AU130" s="192" t="s">
        <v>82</v>
      </c>
      <c r="AV130" s="12" t="s">
        <v>82</v>
      </c>
      <c r="AW130" s="12" t="s">
        <v>34</v>
      </c>
      <c r="AX130" s="12" t="s">
        <v>70</v>
      </c>
      <c r="AY130" s="192" t="s">
        <v>123</v>
      </c>
    </row>
    <row r="131" spans="2:65" s="12" customFormat="1" x14ac:dyDescent="0.3">
      <c r="B131" s="191"/>
      <c r="D131" s="183" t="s">
        <v>133</v>
      </c>
      <c r="E131" s="192" t="s">
        <v>5</v>
      </c>
      <c r="F131" s="193" t="s">
        <v>184</v>
      </c>
      <c r="H131" s="194">
        <v>1</v>
      </c>
      <c r="I131" s="195"/>
      <c r="L131" s="191"/>
      <c r="M131" s="196"/>
      <c r="N131" s="197"/>
      <c r="O131" s="197"/>
      <c r="P131" s="197"/>
      <c r="Q131" s="197"/>
      <c r="R131" s="197"/>
      <c r="S131" s="197"/>
      <c r="T131" s="198"/>
      <c r="AT131" s="192" t="s">
        <v>133</v>
      </c>
      <c r="AU131" s="192" t="s">
        <v>82</v>
      </c>
      <c r="AV131" s="12" t="s">
        <v>82</v>
      </c>
      <c r="AW131" s="12" t="s">
        <v>34</v>
      </c>
      <c r="AX131" s="12" t="s">
        <v>70</v>
      </c>
      <c r="AY131" s="192" t="s">
        <v>123</v>
      </c>
    </row>
    <row r="132" spans="2:65" s="12" customFormat="1" x14ac:dyDescent="0.3">
      <c r="B132" s="191"/>
      <c r="D132" s="183"/>
      <c r="E132" s="192"/>
      <c r="F132" s="193" t="s">
        <v>911</v>
      </c>
      <c r="H132" s="194">
        <v>1</v>
      </c>
      <c r="I132" s="195"/>
      <c r="L132" s="191"/>
      <c r="M132" s="196"/>
      <c r="N132" s="318"/>
      <c r="O132" s="318"/>
      <c r="P132" s="318"/>
      <c r="Q132" s="318"/>
      <c r="R132" s="318"/>
      <c r="S132" s="318"/>
      <c r="T132" s="198"/>
      <c r="AT132" s="192"/>
      <c r="AU132" s="192"/>
      <c r="AY132" s="192"/>
    </row>
    <row r="133" spans="2:65" s="12" customFormat="1" x14ac:dyDescent="0.3">
      <c r="B133" s="191"/>
      <c r="D133" s="183"/>
      <c r="E133" s="192"/>
      <c r="F133" s="193" t="s">
        <v>912</v>
      </c>
      <c r="H133" s="194">
        <v>1</v>
      </c>
      <c r="I133" s="195"/>
      <c r="L133" s="191"/>
      <c r="M133" s="196"/>
      <c r="N133" s="318"/>
      <c r="O133" s="318"/>
      <c r="P133" s="318"/>
      <c r="Q133" s="318"/>
      <c r="R133" s="318"/>
      <c r="S133" s="318"/>
      <c r="T133" s="198"/>
      <c r="AT133" s="192"/>
      <c r="AU133" s="192"/>
      <c r="AY133" s="192"/>
    </row>
    <row r="134" spans="2:65" s="13" customFormat="1" x14ac:dyDescent="0.3">
      <c r="B134" s="199"/>
      <c r="D134" s="183" t="s">
        <v>133</v>
      </c>
      <c r="E134" s="212" t="s">
        <v>5</v>
      </c>
      <c r="F134" s="213" t="s">
        <v>140</v>
      </c>
      <c r="H134" s="214">
        <v>4</v>
      </c>
      <c r="I134" s="204"/>
      <c r="L134" s="199"/>
      <c r="M134" s="205"/>
      <c r="N134" s="206"/>
      <c r="O134" s="206"/>
      <c r="P134" s="206"/>
      <c r="Q134" s="206"/>
      <c r="R134" s="206"/>
      <c r="S134" s="206"/>
      <c r="T134" s="207"/>
      <c r="AT134" s="208" t="s">
        <v>133</v>
      </c>
      <c r="AU134" s="208" t="s">
        <v>82</v>
      </c>
      <c r="AV134" s="13" t="s">
        <v>131</v>
      </c>
      <c r="AW134" s="13" t="s">
        <v>34</v>
      </c>
      <c r="AX134" s="13" t="s">
        <v>75</v>
      </c>
      <c r="AY134" s="208" t="s">
        <v>123</v>
      </c>
    </row>
    <row r="135" spans="2:65" s="10" customFormat="1" ht="29.85" customHeight="1" x14ac:dyDescent="0.3">
      <c r="B135" s="155"/>
      <c r="D135" s="166" t="s">
        <v>69</v>
      </c>
      <c r="E135" s="167" t="s">
        <v>185</v>
      </c>
      <c r="F135" s="167" t="s">
        <v>186</v>
      </c>
      <c r="I135" s="158"/>
      <c r="J135" s="168">
        <f>BK135</f>
        <v>0</v>
      </c>
      <c r="L135" s="155"/>
      <c r="M135" s="160"/>
      <c r="N135" s="161"/>
      <c r="O135" s="161"/>
      <c r="P135" s="162">
        <f>SUM(P136:P197)</f>
        <v>0</v>
      </c>
      <c r="Q135" s="161"/>
      <c r="R135" s="162">
        <f>SUM(R136:R197)</f>
        <v>4.8552000000000005E-2</v>
      </c>
      <c r="S135" s="161"/>
      <c r="T135" s="163">
        <f>SUM(T136:T197)</f>
        <v>5.0681359999999991</v>
      </c>
      <c r="AR135" s="156" t="s">
        <v>75</v>
      </c>
      <c r="AT135" s="164" t="s">
        <v>69</v>
      </c>
      <c r="AU135" s="164" t="s">
        <v>75</v>
      </c>
      <c r="AY135" s="156" t="s">
        <v>123</v>
      </c>
      <c r="BK135" s="165">
        <f>SUM(BK136:BK197)</f>
        <v>0</v>
      </c>
    </row>
    <row r="136" spans="2:65" s="1" customFormat="1" ht="31.5" customHeight="1" x14ac:dyDescent="0.3">
      <c r="B136" s="169"/>
      <c r="C136" s="170" t="s">
        <v>185</v>
      </c>
      <c r="D136" s="170" t="s">
        <v>126</v>
      </c>
      <c r="E136" s="171" t="s">
        <v>187</v>
      </c>
      <c r="F136" s="172" t="s">
        <v>188</v>
      </c>
      <c r="G136" s="173" t="s">
        <v>189</v>
      </c>
      <c r="H136" s="174">
        <v>285.60000000000002</v>
      </c>
      <c r="I136" s="175"/>
      <c r="J136" s="176">
        <f>ROUND(I136*H136,2)</f>
        <v>0</v>
      </c>
      <c r="K136" s="172" t="s">
        <v>130</v>
      </c>
      <c r="L136" s="41"/>
      <c r="M136" s="177" t="s">
        <v>5</v>
      </c>
      <c r="N136" s="178" t="s">
        <v>41</v>
      </c>
      <c r="O136" s="42"/>
      <c r="P136" s="179">
        <f>O136*H136</f>
        <v>0</v>
      </c>
      <c r="Q136" s="179">
        <v>1.2999999999999999E-4</v>
      </c>
      <c r="R136" s="179">
        <f>Q136*H136</f>
        <v>3.7128000000000001E-2</v>
      </c>
      <c r="S136" s="179">
        <v>0</v>
      </c>
      <c r="T136" s="180">
        <f>S136*H136</f>
        <v>0</v>
      </c>
      <c r="AR136" s="24" t="s">
        <v>131</v>
      </c>
      <c r="AT136" s="24" t="s">
        <v>126</v>
      </c>
      <c r="AU136" s="24" t="s">
        <v>82</v>
      </c>
      <c r="AY136" s="24" t="s">
        <v>123</v>
      </c>
      <c r="BE136" s="181">
        <f>IF(N136="základní",J136,0)</f>
        <v>0</v>
      </c>
      <c r="BF136" s="181">
        <f>IF(N136="snížená",J136,0)</f>
        <v>0</v>
      </c>
      <c r="BG136" s="181">
        <f>IF(N136="zákl. přenesená",J136,0)</f>
        <v>0</v>
      </c>
      <c r="BH136" s="181">
        <f>IF(N136="sníž. přenesená",J136,0)</f>
        <v>0</v>
      </c>
      <c r="BI136" s="181">
        <f>IF(N136="nulová",J136,0)</f>
        <v>0</v>
      </c>
      <c r="BJ136" s="24" t="s">
        <v>75</v>
      </c>
      <c r="BK136" s="181">
        <f>ROUND(I136*H136,2)</f>
        <v>0</v>
      </c>
      <c r="BL136" s="24" t="s">
        <v>131</v>
      </c>
      <c r="BM136" s="24" t="s">
        <v>190</v>
      </c>
    </row>
    <row r="137" spans="2:65" s="12" customFormat="1" x14ac:dyDescent="0.3">
      <c r="B137" s="191"/>
      <c r="D137" s="183" t="s">
        <v>133</v>
      </c>
      <c r="E137" s="192" t="s">
        <v>5</v>
      </c>
      <c r="F137" s="193" t="s">
        <v>191</v>
      </c>
      <c r="H137" s="194">
        <v>39</v>
      </c>
      <c r="I137" s="195"/>
      <c r="L137" s="191"/>
      <c r="M137" s="196"/>
      <c r="N137" s="197"/>
      <c r="O137" s="197"/>
      <c r="P137" s="197"/>
      <c r="Q137" s="197"/>
      <c r="R137" s="197"/>
      <c r="S137" s="197"/>
      <c r="T137" s="198"/>
      <c r="AT137" s="192" t="s">
        <v>133</v>
      </c>
      <c r="AU137" s="192" t="s">
        <v>82</v>
      </c>
      <c r="AV137" s="12" t="s">
        <v>82</v>
      </c>
      <c r="AW137" s="12" t="s">
        <v>34</v>
      </c>
      <c r="AX137" s="12" t="s">
        <v>70</v>
      </c>
      <c r="AY137" s="192" t="s">
        <v>123</v>
      </c>
    </row>
    <row r="138" spans="2:65" s="12" customFormat="1" x14ac:dyDescent="0.3">
      <c r="B138" s="191"/>
      <c r="D138" s="183" t="s">
        <v>133</v>
      </c>
      <c r="E138" s="192" t="s">
        <v>5</v>
      </c>
      <c r="F138" s="193" t="s">
        <v>192</v>
      </c>
      <c r="H138" s="194">
        <v>38.799999999999997</v>
      </c>
      <c r="I138" s="195"/>
      <c r="L138" s="191"/>
      <c r="M138" s="196"/>
      <c r="N138" s="197"/>
      <c r="O138" s="197"/>
      <c r="P138" s="197"/>
      <c r="Q138" s="197"/>
      <c r="R138" s="197"/>
      <c r="S138" s="197"/>
      <c r="T138" s="198"/>
      <c r="AT138" s="192" t="s">
        <v>133</v>
      </c>
      <c r="AU138" s="192" t="s">
        <v>82</v>
      </c>
      <c r="AV138" s="12" t="s">
        <v>82</v>
      </c>
      <c r="AW138" s="12" t="s">
        <v>34</v>
      </c>
      <c r="AX138" s="12" t="s">
        <v>70</v>
      </c>
      <c r="AY138" s="192" t="s">
        <v>123</v>
      </c>
    </row>
    <row r="139" spans="2:65" s="12" customFormat="1" x14ac:dyDescent="0.3">
      <c r="B139" s="191"/>
      <c r="D139" s="183" t="s">
        <v>133</v>
      </c>
      <c r="E139" s="192" t="s">
        <v>5</v>
      </c>
      <c r="F139" s="193" t="s">
        <v>193</v>
      </c>
      <c r="H139" s="194">
        <v>34.6</v>
      </c>
      <c r="I139" s="195"/>
      <c r="L139" s="191"/>
      <c r="M139" s="196"/>
      <c r="N139" s="197"/>
      <c r="O139" s="197"/>
      <c r="P139" s="197"/>
      <c r="Q139" s="197"/>
      <c r="R139" s="197"/>
      <c r="S139" s="197"/>
      <c r="T139" s="198"/>
      <c r="AT139" s="192" t="s">
        <v>133</v>
      </c>
      <c r="AU139" s="192" t="s">
        <v>82</v>
      </c>
      <c r="AV139" s="12" t="s">
        <v>82</v>
      </c>
      <c r="AW139" s="12" t="s">
        <v>34</v>
      </c>
      <c r="AX139" s="12" t="s">
        <v>70</v>
      </c>
      <c r="AY139" s="192" t="s">
        <v>123</v>
      </c>
    </row>
    <row r="140" spans="2:65" s="12" customFormat="1" x14ac:dyDescent="0.3">
      <c r="B140" s="191"/>
      <c r="D140" s="183" t="s">
        <v>133</v>
      </c>
      <c r="E140" s="192" t="s">
        <v>5</v>
      </c>
      <c r="F140" s="193" t="s">
        <v>194</v>
      </c>
      <c r="H140" s="194">
        <v>34.4</v>
      </c>
      <c r="I140" s="195"/>
      <c r="L140" s="191"/>
      <c r="M140" s="196"/>
      <c r="N140" s="197"/>
      <c r="O140" s="197"/>
      <c r="P140" s="197"/>
      <c r="Q140" s="197"/>
      <c r="R140" s="197"/>
      <c r="S140" s="197"/>
      <c r="T140" s="198"/>
      <c r="AT140" s="192" t="s">
        <v>133</v>
      </c>
      <c r="AU140" s="192" t="s">
        <v>82</v>
      </c>
      <c r="AV140" s="12" t="s">
        <v>82</v>
      </c>
      <c r="AW140" s="12" t="s">
        <v>34</v>
      </c>
      <c r="AX140" s="12" t="s">
        <v>70</v>
      </c>
      <c r="AY140" s="192" t="s">
        <v>123</v>
      </c>
    </row>
    <row r="141" spans="2:65" s="12" customFormat="1" x14ac:dyDescent="0.3">
      <c r="B141" s="191"/>
      <c r="D141" s="183" t="s">
        <v>133</v>
      </c>
      <c r="E141" s="192" t="s">
        <v>5</v>
      </c>
      <c r="F141" s="193" t="s">
        <v>195</v>
      </c>
      <c r="H141" s="194">
        <v>90.5</v>
      </c>
      <c r="I141" s="195"/>
      <c r="L141" s="191"/>
      <c r="M141" s="196"/>
      <c r="N141" s="197"/>
      <c r="O141" s="197"/>
      <c r="P141" s="197"/>
      <c r="Q141" s="197"/>
      <c r="R141" s="197"/>
      <c r="S141" s="197"/>
      <c r="T141" s="198"/>
      <c r="AT141" s="192" t="s">
        <v>133</v>
      </c>
      <c r="AU141" s="192" t="s">
        <v>82</v>
      </c>
      <c r="AV141" s="12" t="s">
        <v>82</v>
      </c>
      <c r="AW141" s="12" t="s">
        <v>34</v>
      </c>
      <c r="AX141" s="12" t="s">
        <v>70</v>
      </c>
      <c r="AY141" s="192" t="s">
        <v>123</v>
      </c>
    </row>
    <row r="142" spans="2:65" s="12" customFormat="1" x14ac:dyDescent="0.3">
      <c r="B142" s="191"/>
      <c r="D142" s="183" t="s">
        <v>133</v>
      </c>
      <c r="E142" s="192" t="s">
        <v>5</v>
      </c>
      <c r="F142" s="193" t="s">
        <v>196</v>
      </c>
      <c r="H142" s="194">
        <v>48.3</v>
      </c>
      <c r="I142" s="195"/>
      <c r="L142" s="191"/>
      <c r="M142" s="196"/>
      <c r="N142" s="197"/>
      <c r="O142" s="197"/>
      <c r="P142" s="197"/>
      <c r="Q142" s="197"/>
      <c r="R142" s="197"/>
      <c r="S142" s="197"/>
      <c r="T142" s="198"/>
      <c r="AT142" s="192" t="s">
        <v>133</v>
      </c>
      <c r="AU142" s="192" t="s">
        <v>82</v>
      </c>
      <c r="AV142" s="12" t="s">
        <v>82</v>
      </c>
      <c r="AW142" s="12" t="s">
        <v>34</v>
      </c>
      <c r="AX142" s="12" t="s">
        <v>70</v>
      </c>
      <c r="AY142" s="192" t="s">
        <v>123</v>
      </c>
    </row>
    <row r="143" spans="2:65" s="13" customFormat="1" x14ac:dyDescent="0.3">
      <c r="B143" s="199"/>
      <c r="D143" s="200" t="s">
        <v>133</v>
      </c>
      <c r="E143" s="201" t="s">
        <v>5</v>
      </c>
      <c r="F143" s="202" t="s">
        <v>140</v>
      </c>
      <c r="H143" s="203">
        <v>285.60000000000002</v>
      </c>
      <c r="I143" s="204"/>
      <c r="L143" s="199"/>
      <c r="M143" s="205"/>
      <c r="N143" s="206"/>
      <c r="O143" s="206"/>
      <c r="P143" s="206"/>
      <c r="Q143" s="206"/>
      <c r="R143" s="206"/>
      <c r="S143" s="206"/>
      <c r="T143" s="207"/>
      <c r="AT143" s="208" t="s">
        <v>133</v>
      </c>
      <c r="AU143" s="208" t="s">
        <v>82</v>
      </c>
      <c r="AV143" s="13" t="s">
        <v>131</v>
      </c>
      <c r="AW143" s="13" t="s">
        <v>34</v>
      </c>
      <c r="AX143" s="13" t="s">
        <v>75</v>
      </c>
      <c r="AY143" s="208" t="s">
        <v>123</v>
      </c>
    </row>
    <row r="144" spans="2:65" s="1" customFormat="1" ht="57" customHeight="1" x14ac:dyDescent="0.3">
      <c r="B144" s="169"/>
      <c r="C144" s="170" t="s">
        <v>197</v>
      </c>
      <c r="D144" s="170" t="s">
        <v>126</v>
      </c>
      <c r="E144" s="171" t="s">
        <v>198</v>
      </c>
      <c r="F144" s="172" t="s">
        <v>199</v>
      </c>
      <c r="G144" s="173" t="s">
        <v>189</v>
      </c>
      <c r="H144" s="174">
        <v>285.60000000000002</v>
      </c>
      <c r="I144" s="175"/>
      <c r="J144" s="176">
        <f>ROUND(I144*H144,2)</f>
        <v>0</v>
      </c>
      <c r="K144" s="172" t="s">
        <v>130</v>
      </c>
      <c r="L144" s="41"/>
      <c r="M144" s="177" t="s">
        <v>5</v>
      </c>
      <c r="N144" s="178" t="s">
        <v>41</v>
      </c>
      <c r="O144" s="42"/>
      <c r="P144" s="179">
        <f>O144*H144</f>
        <v>0</v>
      </c>
      <c r="Q144" s="179">
        <v>4.0000000000000003E-5</v>
      </c>
      <c r="R144" s="179">
        <f>Q144*H144</f>
        <v>1.1424000000000002E-2</v>
      </c>
      <c r="S144" s="179">
        <v>0</v>
      </c>
      <c r="T144" s="180">
        <f>S144*H144</f>
        <v>0</v>
      </c>
      <c r="AR144" s="24" t="s">
        <v>131</v>
      </c>
      <c r="AT144" s="24" t="s">
        <v>126</v>
      </c>
      <c r="AU144" s="24" t="s">
        <v>82</v>
      </c>
      <c r="AY144" s="24" t="s">
        <v>123</v>
      </c>
      <c r="BE144" s="181">
        <f>IF(N144="základní",J144,0)</f>
        <v>0</v>
      </c>
      <c r="BF144" s="181">
        <f>IF(N144="snížená",J144,0)</f>
        <v>0</v>
      </c>
      <c r="BG144" s="181">
        <f>IF(N144="zákl. přenesená",J144,0)</f>
        <v>0</v>
      </c>
      <c r="BH144" s="181">
        <f>IF(N144="sníž. přenesená",J144,0)</f>
        <v>0</v>
      </c>
      <c r="BI144" s="181">
        <f>IF(N144="nulová",J144,0)</f>
        <v>0</v>
      </c>
      <c r="BJ144" s="24" t="s">
        <v>75</v>
      </c>
      <c r="BK144" s="181">
        <f>ROUND(I144*H144,2)</f>
        <v>0</v>
      </c>
      <c r="BL144" s="24" t="s">
        <v>131</v>
      </c>
      <c r="BM144" s="24" t="s">
        <v>200</v>
      </c>
    </row>
    <row r="145" spans="2:65" s="12" customFormat="1" x14ac:dyDescent="0.3">
      <c r="B145" s="191"/>
      <c r="D145" s="183" t="s">
        <v>133</v>
      </c>
      <c r="E145" s="192" t="s">
        <v>5</v>
      </c>
      <c r="F145" s="193" t="s">
        <v>191</v>
      </c>
      <c r="H145" s="194">
        <v>39</v>
      </c>
      <c r="I145" s="195"/>
      <c r="L145" s="191"/>
      <c r="M145" s="196"/>
      <c r="N145" s="197"/>
      <c r="O145" s="197"/>
      <c r="P145" s="197"/>
      <c r="Q145" s="197"/>
      <c r="R145" s="197"/>
      <c r="S145" s="197"/>
      <c r="T145" s="198"/>
      <c r="AT145" s="192" t="s">
        <v>133</v>
      </c>
      <c r="AU145" s="192" t="s">
        <v>82</v>
      </c>
      <c r="AV145" s="12" t="s">
        <v>82</v>
      </c>
      <c r="AW145" s="12" t="s">
        <v>34</v>
      </c>
      <c r="AX145" s="12" t="s">
        <v>70</v>
      </c>
      <c r="AY145" s="192" t="s">
        <v>123</v>
      </c>
    </row>
    <row r="146" spans="2:65" s="12" customFormat="1" x14ac:dyDescent="0.3">
      <c r="B146" s="191"/>
      <c r="D146" s="183" t="s">
        <v>133</v>
      </c>
      <c r="E146" s="192" t="s">
        <v>5</v>
      </c>
      <c r="F146" s="193" t="s">
        <v>192</v>
      </c>
      <c r="H146" s="194">
        <v>38.799999999999997</v>
      </c>
      <c r="I146" s="195"/>
      <c r="L146" s="191"/>
      <c r="M146" s="196"/>
      <c r="N146" s="197"/>
      <c r="O146" s="197"/>
      <c r="P146" s="197"/>
      <c r="Q146" s="197"/>
      <c r="R146" s="197"/>
      <c r="S146" s="197"/>
      <c r="T146" s="198"/>
      <c r="AT146" s="192" t="s">
        <v>133</v>
      </c>
      <c r="AU146" s="192" t="s">
        <v>82</v>
      </c>
      <c r="AV146" s="12" t="s">
        <v>82</v>
      </c>
      <c r="AW146" s="12" t="s">
        <v>34</v>
      </c>
      <c r="AX146" s="12" t="s">
        <v>70</v>
      </c>
      <c r="AY146" s="192" t="s">
        <v>123</v>
      </c>
    </row>
    <row r="147" spans="2:65" s="12" customFormat="1" x14ac:dyDescent="0.3">
      <c r="B147" s="191"/>
      <c r="D147" s="183" t="s">
        <v>133</v>
      </c>
      <c r="E147" s="192" t="s">
        <v>5</v>
      </c>
      <c r="F147" s="193" t="s">
        <v>193</v>
      </c>
      <c r="H147" s="194">
        <v>34.6</v>
      </c>
      <c r="I147" s="195"/>
      <c r="L147" s="191"/>
      <c r="M147" s="196"/>
      <c r="N147" s="197"/>
      <c r="O147" s="197"/>
      <c r="P147" s="197"/>
      <c r="Q147" s="197"/>
      <c r="R147" s="197"/>
      <c r="S147" s="197"/>
      <c r="T147" s="198"/>
      <c r="AT147" s="192" t="s">
        <v>133</v>
      </c>
      <c r="AU147" s="192" t="s">
        <v>82</v>
      </c>
      <c r="AV147" s="12" t="s">
        <v>82</v>
      </c>
      <c r="AW147" s="12" t="s">
        <v>34</v>
      </c>
      <c r="AX147" s="12" t="s">
        <v>70</v>
      </c>
      <c r="AY147" s="192" t="s">
        <v>123</v>
      </c>
    </row>
    <row r="148" spans="2:65" s="12" customFormat="1" x14ac:dyDescent="0.3">
      <c r="B148" s="191"/>
      <c r="D148" s="183" t="s">
        <v>133</v>
      </c>
      <c r="E148" s="192" t="s">
        <v>5</v>
      </c>
      <c r="F148" s="193" t="s">
        <v>194</v>
      </c>
      <c r="H148" s="194">
        <v>34.4</v>
      </c>
      <c r="I148" s="195"/>
      <c r="L148" s="191"/>
      <c r="M148" s="196"/>
      <c r="N148" s="197"/>
      <c r="O148" s="197"/>
      <c r="P148" s="197"/>
      <c r="Q148" s="197"/>
      <c r="R148" s="197"/>
      <c r="S148" s="197"/>
      <c r="T148" s="198"/>
      <c r="AT148" s="192" t="s">
        <v>133</v>
      </c>
      <c r="AU148" s="192" t="s">
        <v>82</v>
      </c>
      <c r="AV148" s="12" t="s">
        <v>82</v>
      </c>
      <c r="AW148" s="12" t="s">
        <v>34</v>
      </c>
      <c r="AX148" s="12" t="s">
        <v>70</v>
      </c>
      <c r="AY148" s="192" t="s">
        <v>123</v>
      </c>
    </row>
    <row r="149" spans="2:65" s="12" customFormat="1" x14ac:dyDescent="0.3">
      <c r="B149" s="191"/>
      <c r="D149" s="183" t="s">
        <v>133</v>
      </c>
      <c r="E149" s="192" t="s">
        <v>5</v>
      </c>
      <c r="F149" s="193" t="s">
        <v>195</v>
      </c>
      <c r="H149" s="194">
        <v>90.5</v>
      </c>
      <c r="I149" s="195"/>
      <c r="L149" s="191"/>
      <c r="M149" s="196"/>
      <c r="N149" s="197"/>
      <c r="O149" s="197"/>
      <c r="P149" s="197"/>
      <c r="Q149" s="197"/>
      <c r="R149" s="197"/>
      <c r="S149" s="197"/>
      <c r="T149" s="198"/>
      <c r="AT149" s="192" t="s">
        <v>133</v>
      </c>
      <c r="AU149" s="192" t="s">
        <v>82</v>
      </c>
      <c r="AV149" s="12" t="s">
        <v>82</v>
      </c>
      <c r="AW149" s="12" t="s">
        <v>34</v>
      </c>
      <c r="AX149" s="12" t="s">
        <v>70</v>
      </c>
      <c r="AY149" s="192" t="s">
        <v>123</v>
      </c>
    </row>
    <row r="150" spans="2:65" s="12" customFormat="1" x14ac:dyDescent="0.3">
      <c r="B150" s="191"/>
      <c r="D150" s="183" t="s">
        <v>133</v>
      </c>
      <c r="E150" s="192" t="s">
        <v>5</v>
      </c>
      <c r="F150" s="193" t="s">
        <v>196</v>
      </c>
      <c r="H150" s="194">
        <v>48.3</v>
      </c>
      <c r="I150" s="195"/>
      <c r="L150" s="191"/>
      <c r="M150" s="196"/>
      <c r="N150" s="197"/>
      <c r="O150" s="197"/>
      <c r="P150" s="197"/>
      <c r="Q150" s="197"/>
      <c r="R150" s="197"/>
      <c r="S150" s="197"/>
      <c r="T150" s="198"/>
      <c r="AT150" s="192" t="s">
        <v>133</v>
      </c>
      <c r="AU150" s="192" t="s">
        <v>82</v>
      </c>
      <c r="AV150" s="12" t="s">
        <v>82</v>
      </c>
      <c r="AW150" s="12" t="s">
        <v>34</v>
      </c>
      <c r="AX150" s="12" t="s">
        <v>70</v>
      </c>
      <c r="AY150" s="192" t="s">
        <v>123</v>
      </c>
    </row>
    <row r="151" spans="2:65" s="13" customFormat="1" x14ac:dyDescent="0.3">
      <c r="B151" s="199"/>
      <c r="D151" s="200" t="s">
        <v>133</v>
      </c>
      <c r="E151" s="201" t="s">
        <v>5</v>
      </c>
      <c r="F151" s="202" t="s">
        <v>140</v>
      </c>
      <c r="H151" s="203">
        <v>285.60000000000002</v>
      </c>
      <c r="I151" s="204"/>
      <c r="L151" s="199"/>
      <c r="M151" s="205"/>
      <c r="N151" s="206"/>
      <c r="O151" s="206"/>
      <c r="P151" s="206"/>
      <c r="Q151" s="206"/>
      <c r="R151" s="206"/>
      <c r="S151" s="206"/>
      <c r="T151" s="207"/>
      <c r="AT151" s="208" t="s">
        <v>133</v>
      </c>
      <c r="AU151" s="208" t="s">
        <v>82</v>
      </c>
      <c r="AV151" s="13" t="s">
        <v>131</v>
      </c>
      <c r="AW151" s="13" t="s">
        <v>34</v>
      </c>
      <c r="AX151" s="13" t="s">
        <v>75</v>
      </c>
      <c r="AY151" s="208" t="s">
        <v>123</v>
      </c>
    </row>
    <row r="152" spans="2:65" s="1" customFormat="1" ht="31.5" customHeight="1" x14ac:dyDescent="0.3">
      <c r="B152" s="169"/>
      <c r="C152" s="170" t="s">
        <v>201</v>
      </c>
      <c r="D152" s="170" t="s">
        <v>126</v>
      </c>
      <c r="E152" s="171" t="s">
        <v>202</v>
      </c>
      <c r="F152" s="172" t="s">
        <v>203</v>
      </c>
      <c r="G152" s="173" t="s">
        <v>189</v>
      </c>
      <c r="H152" s="174">
        <v>16.847999999999999</v>
      </c>
      <c r="I152" s="175"/>
      <c r="J152" s="176">
        <f>ROUND(I152*H152,2)</f>
        <v>0</v>
      </c>
      <c r="K152" s="172" t="s">
        <v>130</v>
      </c>
      <c r="L152" s="41"/>
      <c r="M152" s="177" t="s">
        <v>5</v>
      </c>
      <c r="N152" s="178" t="s">
        <v>41</v>
      </c>
      <c r="O152" s="42"/>
      <c r="P152" s="179">
        <f>O152*H152</f>
        <v>0</v>
      </c>
      <c r="Q152" s="179">
        <v>0</v>
      </c>
      <c r="R152" s="179">
        <f>Q152*H152</f>
        <v>0</v>
      </c>
      <c r="S152" s="179">
        <v>0.13100000000000001</v>
      </c>
      <c r="T152" s="180">
        <f>S152*H152</f>
        <v>2.2070880000000002</v>
      </c>
      <c r="AR152" s="24" t="s">
        <v>131</v>
      </c>
      <c r="AT152" s="24" t="s">
        <v>126</v>
      </c>
      <c r="AU152" s="24" t="s">
        <v>82</v>
      </c>
      <c r="AY152" s="24" t="s">
        <v>123</v>
      </c>
      <c r="BE152" s="181">
        <f>IF(N152="základní",J152,0)</f>
        <v>0</v>
      </c>
      <c r="BF152" s="181">
        <f>IF(N152="snížená",J152,0)</f>
        <v>0</v>
      </c>
      <c r="BG152" s="181">
        <f>IF(N152="zákl. přenesená",J152,0)</f>
        <v>0</v>
      </c>
      <c r="BH152" s="181">
        <f>IF(N152="sníž. přenesená",J152,0)</f>
        <v>0</v>
      </c>
      <c r="BI152" s="181">
        <f>IF(N152="nulová",J152,0)</f>
        <v>0</v>
      </c>
      <c r="BJ152" s="24" t="s">
        <v>75</v>
      </c>
      <c r="BK152" s="181">
        <f>ROUND(I152*H152,2)</f>
        <v>0</v>
      </c>
      <c r="BL152" s="24" t="s">
        <v>131</v>
      </c>
      <c r="BM152" s="24" t="s">
        <v>204</v>
      </c>
    </row>
    <row r="153" spans="2:65" s="12" customFormat="1" x14ac:dyDescent="0.3">
      <c r="B153" s="191"/>
      <c r="D153" s="183" t="s">
        <v>133</v>
      </c>
      <c r="E153" s="192" t="s">
        <v>5</v>
      </c>
      <c r="F153" s="193" t="s">
        <v>205</v>
      </c>
      <c r="H153" s="194">
        <v>4.2119999999999997</v>
      </c>
      <c r="I153" s="195"/>
      <c r="L153" s="191"/>
      <c r="M153" s="196"/>
      <c r="N153" s="197"/>
      <c r="O153" s="197"/>
      <c r="P153" s="197"/>
      <c r="Q153" s="197"/>
      <c r="R153" s="197"/>
      <c r="S153" s="197"/>
      <c r="T153" s="198"/>
      <c r="AT153" s="192" t="s">
        <v>133</v>
      </c>
      <c r="AU153" s="192" t="s">
        <v>82</v>
      </c>
      <c r="AV153" s="12" t="s">
        <v>82</v>
      </c>
      <c r="AW153" s="12" t="s">
        <v>34</v>
      </c>
      <c r="AX153" s="12" t="s">
        <v>70</v>
      </c>
      <c r="AY153" s="192" t="s">
        <v>123</v>
      </c>
    </row>
    <row r="154" spans="2:65" s="12" customFormat="1" x14ac:dyDescent="0.3">
      <c r="B154" s="191"/>
      <c r="D154" s="183" t="s">
        <v>133</v>
      </c>
      <c r="E154" s="192" t="s">
        <v>5</v>
      </c>
      <c r="F154" s="193" t="s">
        <v>206</v>
      </c>
      <c r="H154" s="194">
        <v>4.2119999999999997</v>
      </c>
      <c r="I154" s="195"/>
      <c r="L154" s="191"/>
      <c r="M154" s="196"/>
      <c r="N154" s="197"/>
      <c r="O154" s="197"/>
      <c r="P154" s="197"/>
      <c r="Q154" s="197"/>
      <c r="R154" s="197"/>
      <c r="S154" s="197"/>
      <c r="T154" s="198"/>
      <c r="AT154" s="192" t="s">
        <v>133</v>
      </c>
      <c r="AU154" s="192" t="s">
        <v>82</v>
      </c>
      <c r="AV154" s="12" t="s">
        <v>82</v>
      </c>
      <c r="AW154" s="12" t="s">
        <v>34</v>
      </c>
      <c r="AX154" s="12" t="s">
        <v>70</v>
      </c>
      <c r="AY154" s="192" t="s">
        <v>123</v>
      </c>
    </row>
    <row r="155" spans="2:65" s="12" customFormat="1" x14ac:dyDescent="0.3">
      <c r="B155" s="191"/>
      <c r="D155" s="183"/>
      <c r="E155" s="192"/>
      <c r="F155" s="193" t="s">
        <v>915</v>
      </c>
      <c r="H155" s="194">
        <v>4.2119999999999997</v>
      </c>
      <c r="I155" s="195"/>
      <c r="L155" s="191"/>
      <c r="M155" s="196"/>
      <c r="N155" s="318"/>
      <c r="O155" s="318"/>
      <c r="P155" s="318"/>
      <c r="Q155" s="318"/>
      <c r="R155" s="318"/>
      <c r="S155" s="318"/>
      <c r="T155" s="198"/>
      <c r="AT155" s="192"/>
      <c r="AU155" s="192"/>
      <c r="AY155" s="192"/>
    </row>
    <row r="156" spans="2:65" s="12" customFormat="1" x14ac:dyDescent="0.3">
      <c r="B156" s="191"/>
      <c r="D156" s="183"/>
      <c r="E156" s="192"/>
      <c r="F156" s="193" t="s">
        <v>916</v>
      </c>
      <c r="H156" s="194">
        <v>4.2119999999999997</v>
      </c>
      <c r="I156" s="195"/>
      <c r="L156" s="191"/>
      <c r="M156" s="196"/>
      <c r="N156" s="318"/>
      <c r="O156" s="318"/>
      <c r="P156" s="318"/>
      <c r="Q156" s="318"/>
      <c r="R156" s="318"/>
      <c r="S156" s="318"/>
      <c r="T156" s="198"/>
      <c r="AT156" s="192"/>
      <c r="AU156" s="192"/>
      <c r="AY156" s="192"/>
    </row>
    <row r="157" spans="2:65" s="13" customFormat="1" x14ac:dyDescent="0.3">
      <c r="B157" s="199"/>
      <c r="D157" s="200" t="s">
        <v>133</v>
      </c>
      <c r="E157" s="201" t="s">
        <v>5</v>
      </c>
      <c r="F157" s="202" t="s">
        <v>140</v>
      </c>
      <c r="H157" s="203">
        <v>16.847999999999999</v>
      </c>
      <c r="I157" s="204"/>
      <c r="L157" s="199"/>
      <c r="M157" s="205"/>
      <c r="N157" s="206"/>
      <c r="O157" s="206"/>
      <c r="P157" s="206"/>
      <c r="Q157" s="206"/>
      <c r="R157" s="206"/>
      <c r="S157" s="206"/>
      <c r="T157" s="207"/>
      <c r="AT157" s="208" t="s">
        <v>133</v>
      </c>
      <c r="AU157" s="208" t="s">
        <v>82</v>
      </c>
      <c r="AV157" s="13" t="s">
        <v>131</v>
      </c>
      <c r="AW157" s="13" t="s">
        <v>34</v>
      </c>
      <c r="AX157" s="13" t="s">
        <v>75</v>
      </c>
      <c r="AY157" s="208" t="s">
        <v>123</v>
      </c>
    </row>
    <row r="158" spans="2:65" s="1" customFormat="1" ht="44.25" customHeight="1" x14ac:dyDescent="0.3">
      <c r="B158" s="169"/>
      <c r="C158" s="170" t="s">
        <v>207</v>
      </c>
      <c r="D158" s="170" t="s">
        <v>126</v>
      </c>
      <c r="E158" s="171" t="s">
        <v>208</v>
      </c>
      <c r="F158" s="172" t="s">
        <v>209</v>
      </c>
      <c r="G158" s="173" t="s">
        <v>189</v>
      </c>
      <c r="H158" s="174">
        <v>3.508</v>
      </c>
      <c r="I158" s="175"/>
      <c r="J158" s="176">
        <f>ROUND(I158*H158,2)</f>
        <v>0</v>
      </c>
      <c r="K158" s="172" t="s">
        <v>130</v>
      </c>
      <c r="L158" s="41"/>
      <c r="M158" s="177" t="s">
        <v>5</v>
      </c>
      <c r="N158" s="178" t="s">
        <v>41</v>
      </c>
      <c r="O158" s="42"/>
      <c r="P158" s="179">
        <f>O158*H158</f>
        <v>0</v>
      </c>
      <c r="Q158" s="179">
        <v>0</v>
      </c>
      <c r="R158" s="179">
        <f>Q158*H158</f>
        <v>0</v>
      </c>
      <c r="S158" s="179">
        <v>0.183</v>
      </c>
      <c r="T158" s="180">
        <f>S158*H158</f>
        <v>0.64196399999999998</v>
      </c>
      <c r="AR158" s="24" t="s">
        <v>131</v>
      </c>
      <c r="AT158" s="24" t="s">
        <v>126</v>
      </c>
      <c r="AU158" s="24" t="s">
        <v>82</v>
      </c>
      <c r="AY158" s="24" t="s">
        <v>123</v>
      </c>
      <c r="BE158" s="181">
        <f>IF(N158="základní",J158,0)</f>
        <v>0</v>
      </c>
      <c r="BF158" s="181">
        <f>IF(N158="snížená",J158,0)</f>
        <v>0</v>
      </c>
      <c r="BG158" s="181">
        <f>IF(N158="zákl. přenesená",J158,0)</f>
        <v>0</v>
      </c>
      <c r="BH158" s="181">
        <f>IF(N158="sníž. přenesená",J158,0)</f>
        <v>0</v>
      </c>
      <c r="BI158" s="181">
        <f>IF(N158="nulová",J158,0)</f>
        <v>0</v>
      </c>
      <c r="BJ158" s="24" t="s">
        <v>75</v>
      </c>
      <c r="BK158" s="181">
        <f>ROUND(I158*H158,2)</f>
        <v>0</v>
      </c>
      <c r="BL158" s="24" t="s">
        <v>131</v>
      </c>
      <c r="BM158" s="24" t="s">
        <v>210</v>
      </c>
    </row>
    <row r="159" spans="2:65" s="11" customFormat="1" x14ac:dyDescent="0.3">
      <c r="B159" s="182"/>
      <c r="D159" s="183" t="s">
        <v>133</v>
      </c>
      <c r="E159" s="184" t="s">
        <v>5</v>
      </c>
      <c r="F159" s="185" t="s">
        <v>211</v>
      </c>
      <c r="H159" s="186" t="s">
        <v>5</v>
      </c>
      <c r="I159" s="187"/>
      <c r="L159" s="182"/>
      <c r="M159" s="188"/>
      <c r="N159" s="189"/>
      <c r="O159" s="189"/>
      <c r="P159" s="189"/>
      <c r="Q159" s="189"/>
      <c r="R159" s="189"/>
      <c r="S159" s="189"/>
      <c r="T159" s="190"/>
      <c r="AT159" s="186" t="s">
        <v>133</v>
      </c>
      <c r="AU159" s="186" t="s">
        <v>82</v>
      </c>
      <c r="AV159" s="11" t="s">
        <v>75</v>
      </c>
      <c r="AW159" s="11" t="s">
        <v>34</v>
      </c>
      <c r="AX159" s="11" t="s">
        <v>70</v>
      </c>
      <c r="AY159" s="186" t="s">
        <v>123</v>
      </c>
    </row>
    <row r="160" spans="2:65" s="12" customFormat="1" x14ac:dyDescent="0.3">
      <c r="B160" s="191"/>
      <c r="D160" s="183" t="s">
        <v>133</v>
      </c>
      <c r="E160" s="192" t="s">
        <v>5</v>
      </c>
      <c r="F160" s="193" t="s">
        <v>212</v>
      </c>
      <c r="H160" s="194">
        <v>0.877</v>
      </c>
      <c r="I160" s="195"/>
      <c r="L160" s="191"/>
      <c r="M160" s="196"/>
      <c r="N160" s="197"/>
      <c r="O160" s="197"/>
      <c r="P160" s="197"/>
      <c r="Q160" s="197"/>
      <c r="R160" s="197"/>
      <c r="S160" s="197"/>
      <c r="T160" s="198"/>
      <c r="AT160" s="192" t="s">
        <v>133</v>
      </c>
      <c r="AU160" s="192" t="s">
        <v>82</v>
      </c>
      <c r="AV160" s="12" t="s">
        <v>82</v>
      </c>
      <c r="AW160" s="12" t="s">
        <v>34</v>
      </c>
      <c r="AX160" s="12" t="s">
        <v>70</v>
      </c>
      <c r="AY160" s="192" t="s">
        <v>123</v>
      </c>
    </row>
    <row r="161" spans="2:65" s="12" customFormat="1" x14ac:dyDescent="0.3">
      <c r="B161" s="191"/>
      <c r="D161" s="183" t="s">
        <v>133</v>
      </c>
      <c r="E161" s="192" t="s">
        <v>5</v>
      </c>
      <c r="F161" s="193" t="s">
        <v>213</v>
      </c>
      <c r="H161" s="194">
        <v>0.877</v>
      </c>
      <c r="I161" s="195"/>
      <c r="L161" s="191"/>
      <c r="M161" s="196"/>
      <c r="N161" s="197"/>
      <c r="O161" s="197"/>
      <c r="P161" s="197"/>
      <c r="Q161" s="197"/>
      <c r="R161" s="197"/>
      <c r="S161" s="197"/>
      <c r="T161" s="198"/>
      <c r="AT161" s="192" t="s">
        <v>133</v>
      </c>
      <c r="AU161" s="192" t="s">
        <v>82</v>
      </c>
      <c r="AV161" s="12" t="s">
        <v>82</v>
      </c>
      <c r="AW161" s="12" t="s">
        <v>34</v>
      </c>
      <c r="AX161" s="12" t="s">
        <v>70</v>
      </c>
      <c r="AY161" s="192" t="s">
        <v>123</v>
      </c>
    </row>
    <row r="162" spans="2:65" s="12" customFormat="1" x14ac:dyDescent="0.3">
      <c r="B162" s="191"/>
      <c r="D162" s="183"/>
      <c r="E162" s="192"/>
      <c r="F162" s="193" t="s">
        <v>913</v>
      </c>
      <c r="H162" s="194">
        <v>0.877</v>
      </c>
      <c r="I162" s="195"/>
      <c r="L162" s="191"/>
      <c r="M162" s="196"/>
      <c r="N162" s="318"/>
      <c r="O162" s="318"/>
      <c r="P162" s="318"/>
      <c r="Q162" s="318"/>
      <c r="R162" s="318"/>
      <c r="S162" s="318"/>
      <c r="T162" s="198"/>
      <c r="AT162" s="192"/>
      <c r="AU162" s="192"/>
      <c r="AY162" s="192"/>
    </row>
    <row r="163" spans="2:65" s="12" customFormat="1" x14ac:dyDescent="0.3">
      <c r="B163" s="191"/>
      <c r="D163" s="183"/>
      <c r="E163" s="192"/>
      <c r="F163" s="193" t="s">
        <v>914</v>
      </c>
      <c r="H163" s="194">
        <v>0.877</v>
      </c>
      <c r="I163" s="195"/>
      <c r="L163" s="191"/>
      <c r="M163" s="196"/>
      <c r="N163" s="318"/>
      <c r="O163" s="318"/>
      <c r="P163" s="318"/>
      <c r="Q163" s="318"/>
      <c r="R163" s="318"/>
      <c r="S163" s="318"/>
      <c r="T163" s="198"/>
      <c r="AT163" s="192"/>
      <c r="AU163" s="192"/>
      <c r="AY163" s="192"/>
    </row>
    <row r="164" spans="2:65" s="13" customFormat="1" x14ac:dyDescent="0.3">
      <c r="B164" s="199"/>
      <c r="D164" s="200" t="s">
        <v>133</v>
      </c>
      <c r="E164" s="201" t="s">
        <v>5</v>
      </c>
      <c r="F164" s="202" t="s">
        <v>140</v>
      </c>
      <c r="H164" s="203">
        <v>3.508</v>
      </c>
      <c r="I164" s="204"/>
      <c r="L164" s="199"/>
      <c r="M164" s="205"/>
      <c r="N164" s="206"/>
      <c r="O164" s="206"/>
      <c r="P164" s="206"/>
      <c r="Q164" s="206"/>
      <c r="R164" s="206"/>
      <c r="S164" s="206"/>
      <c r="T164" s="207"/>
      <c r="AT164" s="208" t="s">
        <v>133</v>
      </c>
      <c r="AU164" s="208" t="s">
        <v>82</v>
      </c>
      <c r="AV164" s="13" t="s">
        <v>131</v>
      </c>
      <c r="AW164" s="13" t="s">
        <v>34</v>
      </c>
      <c r="AX164" s="13" t="s">
        <v>75</v>
      </c>
      <c r="AY164" s="208" t="s">
        <v>123</v>
      </c>
    </row>
    <row r="165" spans="2:65" s="1" customFormat="1" ht="31.5" customHeight="1" x14ac:dyDescent="0.3">
      <c r="B165" s="169"/>
      <c r="C165" s="170" t="s">
        <v>214</v>
      </c>
      <c r="D165" s="170" t="s">
        <v>126</v>
      </c>
      <c r="E165" s="171" t="s">
        <v>215</v>
      </c>
      <c r="F165" s="172" t="s">
        <v>216</v>
      </c>
      <c r="G165" s="173" t="s">
        <v>189</v>
      </c>
      <c r="H165" s="174">
        <v>17.78</v>
      </c>
      <c r="I165" s="175"/>
      <c r="J165" s="176">
        <f>ROUND(I165*H165,2)</f>
        <v>0</v>
      </c>
      <c r="K165" s="172" t="s">
        <v>130</v>
      </c>
      <c r="L165" s="41"/>
      <c r="M165" s="177" t="s">
        <v>5</v>
      </c>
      <c r="N165" s="178" t="s">
        <v>41</v>
      </c>
      <c r="O165" s="42"/>
      <c r="P165" s="179">
        <f>O165*H165</f>
        <v>0</v>
      </c>
      <c r="Q165" s="179">
        <v>0</v>
      </c>
      <c r="R165" s="179">
        <f>Q165*H165</f>
        <v>0</v>
      </c>
      <c r="S165" s="179">
        <v>6.7000000000000004E-2</v>
      </c>
      <c r="T165" s="180">
        <f>S165*H165</f>
        <v>1.1912600000000002</v>
      </c>
      <c r="AR165" s="24" t="s">
        <v>131</v>
      </c>
      <c r="AT165" s="24" t="s">
        <v>126</v>
      </c>
      <c r="AU165" s="24" t="s">
        <v>82</v>
      </c>
      <c r="AY165" s="24" t="s">
        <v>123</v>
      </c>
      <c r="BE165" s="181">
        <f>IF(N165="základní",J165,0)</f>
        <v>0</v>
      </c>
      <c r="BF165" s="181">
        <f>IF(N165="snížená",J165,0)</f>
        <v>0</v>
      </c>
      <c r="BG165" s="181">
        <f>IF(N165="zákl. přenesená",J165,0)</f>
        <v>0</v>
      </c>
      <c r="BH165" s="181">
        <f>IF(N165="sníž. přenesená",J165,0)</f>
        <v>0</v>
      </c>
      <c r="BI165" s="181">
        <f>IF(N165="nulová",J165,0)</f>
        <v>0</v>
      </c>
      <c r="BJ165" s="24" t="s">
        <v>75</v>
      </c>
      <c r="BK165" s="181">
        <f>ROUND(I165*H165,2)</f>
        <v>0</v>
      </c>
      <c r="BL165" s="24" t="s">
        <v>131</v>
      </c>
      <c r="BM165" s="24" t="s">
        <v>217</v>
      </c>
    </row>
    <row r="166" spans="2:65" s="12" customFormat="1" x14ac:dyDescent="0.3">
      <c r="B166" s="191"/>
      <c r="D166" s="183" t="s">
        <v>133</v>
      </c>
      <c r="E166" s="192" t="s">
        <v>5</v>
      </c>
      <c r="F166" s="193" t="s">
        <v>218</v>
      </c>
      <c r="H166" s="194">
        <v>4.4480000000000004</v>
      </c>
      <c r="I166" s="195"/>
      <c r="L166" s="191"/>
      <c r="M166" s="196"/>
      <c r="N166" s="197"/>
      <c r="O166" s="197"/>
      <c r="P166" s="197"/>
      <c r="Q166" s="197"/>
      <c r="R166" s="197"/>
      <c r="S166" s="197"/>
      <c r="T166" s="198"/>
      <c r="AT166" s="192" t="s">
        <v>133</v>
      </c>
      <c r="AU166" s="192" t="s">
        <v>82</v>
      </c>
      <c r="AV166" s="12" t="s">
        <v>82</v>
      </c>
      <c r="AW166" s="12" t="s">
        <v>34</v>
      </c>
      <c r="AX166" s="12" t="s">
        <v>70</v>
      </c>
      <c r="AY166" s="192" t="s">
        <v>123</v>
      </c>
    </row>
    <row r="167" spans="2:65" s="12" customFormat="1" x14ac:dyDescent="0.3">
      <c r="B167" s="191"/>
      <c r="D167" s="183" t="s">
        <v>133</v>
      </c>
      <c r="E167" s="192" t="s">
        <v>5</v>
      </c>
      <c r="F167" s="193" t="s">
        <v>219</v>
      </c>
      <c r="H167" s="194">
        <v>4.4480000000000004</v>
      </c>
      <c r="I167" s="195"/>
      <c r="L167" s="191"/>
      <c r="M167" s="196"/>
      <c r="N167" s="197"/>
      <c r="O167" s="197"/>
      <c r="P167" s="197"/>
      <c r="Q167" s="197"/>
      <c r="R167" s="197"/>
      <c r="S167" s="197"/>
      <c r="T167" s="198"/>
      <c r="AT167" s="192" t="s">
        <v>133</v>
      </c>
      <c r="AU167" s="192" t="s">
        <v>82</v>
      </c>
      <c r="AV167" s="12" t="s">
        <v>82</v>
      </c>
      <c r="AW167" s="12" t="s">
        <v>34</v>
      </c>
      <c r="AX167" s="12" t="s">
        <v>70</v>
      </c>
      <c r="AY167" s="192" t="s">
        <v>123</v>
      </c>
    </row>
    <row r="168" spans="2:65" s="12" customFormat="1" x14ac:dyDescent="0.3">
      <c r="B168" s="191"/>
      <c r="D168" s="183"/>
      <c r="E168" s="192"/>
      <c r="F168" s="193" t="s">
        <v>917</v>
      </c>
      <c r="H168" s="194">
        <v>4.4480000000000004</v>
      </c>
      <c r="I168" s="195"/>
      <c r="L168" s="191"/>
      <c r="M168" s="196"/>
      <c r="N168" s="318"/>
      <c r="O168" s="318"/>
      <c r="P168" s="318"/>
      <c r="Q168" s="318"/>
      <c r="R168" s="318"/>
      <c r="S168" s="318"/>
      <c r="T168" s="198"/>
      <c r="AT168" s="192"/>
      <c r="AU168" s="192"/>
      <c r="AY168" s="192"/>
    </row>
    <row r="169" spans="2:65" s="12" customFormat="1" x14ac:dyDescent="0.3">
      <c r="B169" s="191"/>
      <c r="D169" s="183"/>
      <c r="E169" s="192"/>
      <c r="F169" s="193" t="s">
        <v>918</v>
      </c>
      <c r="H169" s="194">
        <v>4.4480000000000004</v>
      </c>
      <c r="I169" s="195"/>
      <c r="L169" s="191"/>
      <c r="M169" s="196"/>
      <c r="N169" s="318"/>
      <c r="O169" s="318"/>
      <c r="P169" s="318"/>
      <c r="Q169" s="318"/>
      <c r="R169" s="318"/>
      <c r="S169" s="318"/>
      <c r="T169" s="198"/>
      <c r="AT169" s="192"/>
      <c r="AU169" s="192"/>
      <c r="AY169" s="192"/>
    </row>
    <row r="170" spans="2:65" s="13" customFormat="1" x14ac:dyDescent="0.3">
      <c r="B170" s="199"/>
      <c r="D170" s="200" t="s">
        <v>133</v>
      </c>
      <c r="E170" s="201" t="s">
        <v>5</v>
      </c>
      <c r="F170" s="202" t="s">
        <v>140</v>
      </c>
      <c r="H170" s="203">
        <v>17.78</v>
      </c>
      <c r="I170" s="204"/>
      <c r="L170" s="199"/>
      <c r="M170" s="205"/>
      <c r="N170" s="206"/>
      <c r="O170" s="206"/>
      <c r="P170" s="206"/>
      <c r="Q170" s="206"/>
      <c r="R170" s="206"/>
      <c r="S170" s="206"/>
      <c r="T170" s="207"/>
      <c r="AT170" s="208" t="s">
        <v>133</v>
      </c>
      <c r="AU170" s="208" t="s">
        <v>82</v>
      </c>
      <c r="AV170" s="13" t="s">
        <v>131</v>
      </c>
      <c r="AW170" s="13" t="s">
        <v>34</v>
      </c>
      <c r="AX170" s="13" t="s">
        <v>75</v>
      </c>
      <c r="AY170" s="208" t="s">
        <v>123</v>
      </c>
    </row>
    <row r="171" spans="2:65" s="1" customFormat="1" ht="44.25" customHeight="1" x14ac:dyDescent="0.3">
      <c r="B171" s="169"/>
      <c r="C171" s="170" t="s">
        <v>220</v>
      </c>
      <c r="D171" s="170" t="s">
        <v>126</v>
      </c>
      <c r="E171" s="171" t="s">
        <v>221</v>
      </c>
      <c r="F171" s="172" t="s">
        <v>222</v>
      </c>
      <c r="G171" s="173" t="s">
        <v>155</v>
      </c>
      <c r="H171" s="174">
        <v>1</v>
      </c>
      <c r="I171" s="175"/>
      <c r="J171" s="176">
        <f>ROUND(I171*H171,2)</f>
        <v>0</v>
      </c>
      <c r="K171" s="172" t="s">
        <v>130</v>
      </c>
      <c r="L171" s="41"/>
      <c r="M171" s="177" t="s">
        <v>5</v>
      </c>
      <c r="N171" s="178" t="s">
        <v>41</v>
      </c>
      <c r="O171" s="42"/>
      <c r="P171" s="179">
        <f>O171*H171</f>
        <v>0</v>
      </c>
      <c r="Q171" s="179">
        <v>0</v>
      </c>
      <c r="R171" s="179">
        <f>Q171*H171</f>
        <v>0</v>
      </c>
      <c r="S171" s="179">
        <v>2E-3</v>
      </c>
      <c r="T171" s="180">
        <f>S171*H171</f>
        <v>2E-3</v>
      </c>
      <c r="AR171" s="24" t="s">
        <v>131</v>
      </c>
      <c r="AT171" s="24" t="s">
        <v>126</v>
      </c>
      <c r="AU171" s="24" t="s">
        <v>82</v>
      </c>
      <c r="AY171" s="24" t="s">
        <v>123</v>
      </c>
      <c r="BE171" s="181">
        <f>IF(N171="základní",J171,0)</f>
        <v>0</v>
      </c>
      <c r="BF171" s="181">
        <f>IF(N171="snížená",J171,0)</f>
        <v>0</v>
      </c>
      <c r="BG171" s="181">
        <f>IF(N171="zákl. přenesená",J171,0)</f>
        <v>0</v>
      </c>
      <c r="BH171" s="181">
        <f>IF(N171="sníž. přenesená",J171,0)</f>
        <v>0</v>
      </c>
      <c r="BI171" s="181">
        <f>IF(N171="nulová",J171,0)</f>
        <v>0</v>
      </c>
      <c r="BJ171" s="24" t="s">
        <v>75</v>
      </c>
      <c r="BK171" s="181">
        <f>ROUND(I171*H171,2)</f>
        <v>0</v>
      </c>
      <c r="BL171" s="24" t="s">
        <v>131</v>
      </c>
      <c r="BM171" s="24" t="s">
        <v>223</v>
      </c>
    </row>
    <row r="172" spans="2:65" s="11" customFormat="1" x14ac:dyDescent="0.3">
      <c r="B172" s="182"/>
      <c r="D172" s="183" t="s">
        <v>133</v>
      </c>
      <c r="E172" s="184" t="s">
        <v>5</v>
      </c>
      <c r="F172" s="185" t="s">
        <v>224</v>
      </c>
      <c r="H172" s="186" t="s">
        <v>5</v>
      </c>
      <c r="I172" s="187"/>
      <c r="L172" s="182"/>
      <c r="M172" s="188"/>
      <c r="N172" s="189"/>
      <c r="O172" s="189"/>
      <c r="P172" s="189"/>
      <c r="Q172" s="189"/>
      <c r="R172" s="189"/>
      <c r="S172" s="189"/>
      <c r="T172" s="190"/>
      <c r="AT172" s="186" t="s">
        <v>133</v>
      </c>
      <c r="AU172" s="186" t="s">
        <v>82</v>
      </c>
      <c r="AV172" s="11" t="s">
        <v>75</v>
      </c>
      <c r="AW172" s="11" t="s">
        <v>34</v>
      </c>
      <c r="AX172" s="11" t="s">
        <v>70</v>
      </c>
      <c r="AY172" s="186" t="s">
        <v>123</v>
      </c>
    </row>
    <row r="173" spans="2:65" s="12" customFormat="1" x14ac:dyDescent="0.3">
      <c r="B173" s="191"/>
      <c r="D173" s="200" t="s">
        <v>133</v>
      </c>
      <c r="E173" s="209" t="s">
        <v>5</v>
      </c>
      <c r="F173" s="210" t="s">
        <v>158</v>
      </c>
      <c r="H173" s="211">
        <v>1</v>
      </c>
      <c r="I173" s="195"/>
      <c r="L173" s="191"/>
      <c r="M173" s="196"/>
      <c r="N173" s="197"/>
      <c r="O173" s="197"/>
      <c r="P173" s="197"/>
      <c r="Q173" s="197"/>
      <c r="R173" s="197"/>
      <c r="S173" s="197"/>
      <c r="T173" s="198"/>
      <c r="AT173" s="192" t="s">
        <v>133</v>
      </c>
      <c r="AU173" s="192" t="s">
        <v>82</v>
      </c>
      <c r="AV173" s="12" t="s">
        <v>82</v>
      </c>
      <c r="AW173" s="12" t="s">
        <v>34</v>
      </c>
      <c r="AX173" s="12" t="s">
        <v>75</v>
      </c>
      <c r="AY173" s="192" t="s">
        <v>123</v>
      </c>
    </row>
    <row r="174" spans="2:65" s="1" customFormat="1" ht="44.25" customHeight="1" x14ac:dyDescent="0.3">
      <c r="B174" s="169"/>
      <c r="C174" s="170" t="s">
        <v>11</v>
      </c>
      <c r="D174" s="170" t="s">
        <v>126</v>
      </c>
      <c r="E174" s="171" t="s">
        <v>225</v>
      </c>
      <c r="F174" s="172" t="s">
        <v>226</v>
      </c>
      <c r="G174" s="173" t="s">
        <v>155</v>
      </c>
      <c r="H174" s="174">
        <v>5</v>
      </c>
      <c r="I174" s="175"/>
      <c r="J174" s="176">
        <f>ROUND(I174*H174,2)</f>
        <v>0</v>
      </c>
      <c r="K174" s="172" t="s">
        <v>130</v>
      </c>
      <c r="L174" s="41"/>
      <c r="M174" s="177" t="s">
        <v>5</v>
      </c>
      <c r="N174" s="178" t="s">
        <v>41</v>
      </c>
      <c r="O174" s="42"/>
      <c r="P174" s="179">
        <f>O174*H174</f>
        <v>0</v>
      </c>
      <c r="Q174" s="179">
        <v>0</v>
      </c>
      <c r="R174" s="179">
        <f>Q174*H174</f>
        <v>0</v>
      </c>
      <c r="S174" s="179">
        <v>4.0000000000000001E-3</v>
      </c>
      <c r="T174" s="180">
        <f>S174*H174</f>
        <v>0.02</v>
      </c>
      <c r="AR174" s="24" t="s">
        <v>131</v>
      </c>
      <c r="AT174" s="24" t="s">
        <v>126</v>
      </c>
      <c r="AU174" s="24" t="s">
        <v>82</v>
      </c>
      <c r="AY174" s="24" t="s">
        <v>123</v>
      </c>
      <c r="BE174" s="181">
        <f>IF(N174="základní",J174,0)</f>
        <v>0</v>
      </c>
      <c r="BF174" s="181">
        <f>IF(N174="snížená",J174,0)</f>
        <v>0</v>
      </c>
      <c r="BG174" s="181">
        <f>IF(N174="zákl. přenesená",J174,0)</f>
        <v>0</v>
      </c>
      <c r="BH174" s="181">
        <f>IF(N174="sníž. přenesená",J174,0)</f>
        <v>0</v>
      </c>
      <c r="BI174" s="181">
        <f>IF(N174="nulová",J174,0)</f>
        <v>0</v>
      </c>
      <c r="BJ174" s="24" t="s">
        <v>75</v>
      </c>
      <c r="BK174" s="181">
        <f>ROUND(I174*H174,2)</f>
        <v>0</v>
      </c>
      <c r="BL174" s="24" t="s">
        <v>131</v>
      </c>
      <c r="BM174" s="24" t="s">
        <v>227</v>
      </c>
    </row>
    <row r="175" spans="2:65" s="11" customFormat="1" x14ac:dyDescent="0.3">
      <c r="B175" s="182"/>
      <c r="D175" s="183" t="s">
        <v>133</v>
      </c>
      <c r="E175" s="184" t="s">
        <v>5</v>
      </c>
      <c r="F175" s="185" t="s">
        <v>228</v>
      </c>
      <c r="H175" s="186" t="s">
        <v>5</v>
      </c>
      <c r="I175" s="187"/>
      <c r="L175" s="182"/>
      <c r="M175" s="188"/>
      <c r="N175" s="189"/>
      <c r="O175" s="189"/>
      <c r="P175" s="189"/>
      <c r="Q175" s="189"/>
      <c r="R175" s="189"/>
      <c r="S175" s="189"/>
      <c r="T175" s="190"/>
      <c r="AT175" s="186" t="s">
        <v>133</v>
      </c>
      <c r="AU175" s="186" t="s">
        <v>82</v>
      </c>
      <c r="AV175" s="11" t="s">
        <v>75</v>
      </c>
      <c r="AW175" s="11" t="s">
        <v>34</v>
      </c>
      <c r="AX175" s="11" t="s">
        <v>70</v>
      </c>
      <c r="AY175" s="186" t="s">
        <v>123</v>
      </c>
    </row>
    <row r="176" spans="2:65" s="12" customFormat="1" x14ac:dyDescent="0.3">
      <c r="B176" s="191"/>
      <c r="D176" s="200" t="s">
        <v>133</v>
      </c>
      <c r="E176" s="209" t="s">
        <v>5</v>
      </c>
      <c r="F176" s="210" t="s">
        <v>229</v>
      </c>
      <c r="H176" s="211">
        <v>5</v>
      </c>
      <c r="I176" s="195"/>
      <c r="L176" s="191"/>
      <c r="M176" s="196"/>
      <c r="N176" s="197"/>
      <c r="O176" s="197"/>
      <c r="P176" s="197"/>
      <c r="Q176" s="197"/>
      <c r="R176" s="197"/>
      <c r="S176" s="197"/>
      <c r="T176" s="198"/>
      <c r="AT176" s="192" t="s">
        <v>133</v>
      </c>
      <c r="AU176" s="192" t="s">
        <v>82</v>
      </c>
      <c r="AV176" s="12" t="s">
        <v>82</v>
      </c>
      <c r="AW176" s="12" t="s">
        <v>34</v>
      </c>
      <c r="AX176" s="12" t="s">
        <v>75</v>
      </c>
      <c r="AY176" s="192" t="s">
        <v>123</v>
      </c>
    </row>
    <row r="177" spans="2:65" s="1" customFormat="1" ht="44.25" customHeight="1" x14ac:dyDescent="0.3">
      <c r="B177" s="169"/>
      <c r="C177" s="170" t="s">
        <v>230</v>
      </c>
      <c r="D177" s="170" t="s">
        <v>126</v>
      </c>
      <c r="E177" s="171" t="s">
        <v>231</v>
      </c>
      <c r="F177" s="172" t="s">
        <v>232</v>
      </c>
      <c r="G177" s="173" t="s">
        <v>155</v>
      </c>
      <c r="H177" s="174">
        <v>1</v>
      </c>
      <c r="I177" s="175"/>
      <c r="J177" s="176">
        <f>ROUND(I177*H177,2)</f>
        <v>0</v>
      </c>
      <c r="K177" s="172" t="s">
        <v>130</v>
      </c>
      <c r="L177" s="41"/>
      <c r="M177" s="177" t="s">
        <v>5</v>
      </c>
      <c r="N177" s="178" t="s">
        <v>41</v>
      </c>
      <c r="O177" s="42"/>
      <c r="P177" s="179">
        <f>O177*H177</f>
        <v>0</v>
      </c>
      <c r="Q177" s="179">
        <v>0</v>
      </c>
      <c r="R177" s="179">
        <f>Q177*H177</f>
        <v>0</v>
      </c>
      <c r="S177" s="179">
        <v>1.2E-2</v>
      </c>
      <c r="T177" s="180">
        <f>S177*H177</f>
        <v>1.2E-2</v>
      </c>
      <c r="AR177" s="24" t="s">
        <v>131</v>
      </c>
      <c r="AT177" s="24" t="s">
        <v>126</v>
      </c>
      <c r="AU177" s="24" t="s">
        <v>82</v>
      </c>
      <c r="AY177" s="24" t="s">
        <v>123</v>
      </c>
      <c r="BE177" s="181">
        <f>IF(N177="základní",J177,0)</f>
        <v>0</v>
      </c>
      <c r="BF177" s="181">
        <f>IF(N177="snížená",J177,0)</f>
        <v>0</v>
      </c>
      <c r="BG177" s="181">
        <f>IF(N177="zákl. přenesená",J177,0)</f>
        <v>0</v>
      </c>
      <c r="BH177" s="181">
        <f>IF(N177="sníž. přenesená",J177,0)</f>
        <v>0</v>
      </c>
      <c r="BI177" s="181">
        <f>IF(N177="nulová",J177,0)</f>
        <v>0</v>
      </c>
      <c r="BJ177" s="24" t="s">
        <v>75</v>
      </c>
      <c r="BK177" s="181">
        <f>ROUND(I177*H177,2)</f>
        <v>0</v>
      </c>
      <c r="BL177" s="24" t="s">
        <v>131</v>
      </c>
      <c r="BM177" s="24" t="s">
        <v>233</v>
      </c>
    </row>
    <row r="178" spans="2:65" s="11" customFormat="1" x14ac:dyDescent="0.3">
      <c r="B178" s="182"/>
      <c r="D178" s="183" t="s">
        <v>133</v>
      </c>
      <c r="E178" s="184" t="s">
        <v>5</v>
      </c>
      <c r="F178" s="185" t="s">
        <v>234</v>
      </c>
      <c r="H178" s="186" t="s">
        <v>5</v>
      </c>
      <c r="I178" s="187"/>
      <c r="L178" s="182"/>
      <c r="M178" s="188"/>
      <c r="N178" s="189"/>
      <c r="O178" s="189"/>
      <c r="P178" s="189"/>
      <c r="Q178" s="189"/>
      <c r="R178" s="189"/>
      <c r="S178" s="189"/>
      <c r="T178" s="190"/>
      <c r="AT178" s="186" t="s">
        <v>133</v>
      </c>
      <c r="AU178" s="186" t="s">
        <v>82</v>
      </c>
      <c r="AV178" s="11" t="s">
        <v>75</v>
      </c>
      <c r="AW178" s="11" t="s">
        <v>34</v>
      </c>
      <c r="AX178" s="11" t="s">
        <v>70</v>
      </c>
      <c r="AY178" s="186" t="s">
        <v>123</v>
      </c>
    </row>
    <row r="179" spans="2:65" s="12" customFormat="1" x14ac:dyDescent="0.3">
      <c r="B179" s="191"/>
      <c r="D179" s="200" t="s">
        <v>133</v>
      </c>
      <c r="E179" s="209" t="s">
        <v>5</v>
      </c>
      <c r="F179" s="210" t="s">
        <v>158</v>
      </c>
      <c r="H179" s="211">
        <v>1</v>
      </c>
      <c r="I179" s="195"/>
      <c r="L179" s="191"/>
      <c r="M179" s="196"/>
      <c r="N179" s="197"/>
      <c r="O179" s="197"/>
      <c r="P179" s="197"/>
      <c r="Q179" s="197"/>
      <c r="R179" s="197"/>
      <c r="S179" s="197"/>
      <c r="T179" s="198"/>
      <c r="AT179" s="192" t="s">
        <v>133</v>
      </c>
      <c r="AU179" s="192" t="s">
        <v>82</v>
      </c>
      <c r="AV179" s="12" t="s">
        <v>82</v>
      </c>
      <c r="AW179" s="12" t="s">
        <v>34</v>
      </c>
      <c r="AX179" s="12" t="s">
        <v>75</v>
      </c>
      <c r="AY179" s="192" t="s">
        <v>123</v>
      </c>
    </row>
    <row r="180" spans="2:65" s="1" customFormat="1" ht="44.25" customHeight="1" x14ac:dyDescent="0.3">
      <c r="B180" s="169"/>
      <c r="C180" s="170" t="s">
        <v>235</v>
      </c>
      <c r="D180" s="170" t="s">
        <v>126</v>
      </c>
      <c r="E180" s="171" t="s">
        <v>236</v>
      </c>
      <c r="F180" s="172" t="s">
        <v>237</v>
      </c>
      <c r="G180" s="173" t="s">
        <v>155</v>
      </c>
      <c r="H180" s="174">
        <v>3</v>
      </c>
      <c r="I180" s="175"/>
      <c r="J180" s="176">
        <f>ROUND(I180*H180,2)</f>
        <v>0</v>
      </c>
      <c r="K180" s="172" t="s">
        <v>130</v>
      </c>
      <c r="L180" s="41"/>
      <c r="M180" s="177" t="s">
        <v>5</v>
      </c>
      <c r="N180" s="178" t="s">
        <v>41</v>
      </c>
      <c r="O180" s="42"/>
      <c r="P180" s="179">
        <f>O180*H180</f>
        <v>0</v>
      </c>
      <c r="Q180" s="179">
        <v>0</v>
      </c>
      <c r="R180" s="179">
        <f>Q180*H180</f>
        <v>0</v>
      </c>
      <c r="S180" s="179">
        <v>1.6E-2</v>
      </c>
      <c r="T180" s="180">
        <f>S180*H180</f>
        <v>4.8000000000000001E-2</v>
      </c>
      <c r="AR180" s="24" t="s">
        <v>131</v>
      </c>
      <c r="AT180" s="24" t="s">
        <v>126</v>
      </c>
      <c r="AU180" s="24" t="s">
        <v>82</v>
      </c>
      <c r="AY180" s="24" t="s">
        <v>123</v>
      </c>
      <c r="BE180" s="181">
        <f>IF(N180="základní",J180,0)</f>
        <v>0</v>
      </c>
      <c r="BF180" s="181">
        <f>IF(N180="snížená",J180,0)</f>
        <v>0</v>
      </c>
      <c r="BG180" s="181">
        <f>IF(N180="zákl. přenesená",J180,0)</f>
        <v>0</v>
      </c>
      <c r="BH180" s="181">
        <f>IF(N180="sníž. přenesená",J180,0)</f>
        <v>0</v>
      </c>
      <c r="BI180" s="181">
        <f>IF(N180="nulová",J180,0)</f>
        <v>0</v>
      </c>
      <c r="BJ180" s="24" t="s">
        <v>75</v>
      </c>
      <c r="BK180" s="181">
        <f>ROUND(I180*H180,2)</f>
        <v>0</v>
      </c>
      <c r="BL180" s="24" t="s">
        <v>131</v>
      </c>
      <c r="BM180" s="24" t="s">
        <v>238</v>
      </c>
    </row>
    <row r="181" spans="2:65" s="11" customFormat="1" x14ac:dyDescent="0.3">
      <c r="B181" s="182"/>
      <c r="D181" s="183" t="s">
        <v>133</v>
      </c>
      <c r="E181" s="184" t="s">
        <v>5</v>
      </c>
      <c r="F181" s="185" t="s">
        <v>239</v>
      </c>
      <c r="H181" s="186" t="s">
        <v>5</v>
      </c>
      <c r="I181" s="187"/>
      <c r="L181" s="182"/>
      <c r="M181" s="188"/>
      <c r="N181" s="189"/>
      <c r="O181" s="189"/>
      <c r="P181" s="189"/>
      <c r="Q181" s="189"/>
      <c r="R181" s="189"/>
      <c r="S181" s="189"/>
      <c r="T181" s="190"/>
      <c r="AT181" s="186" t="s">
        <v>133</v>
      </c>
      <c r="AU181" s="186" t="s">
        <v>82</v>
      </c>
      <c r="AV181" s="11" t="s">
        <v>75</v>
      </c>
      <c r="AW181" s="11" t="s">
        <v>34</v>
      </c>
      <c r="AX181" s="11" t="s">
        <v>70</v>
      </c>
      <c r="AY181" s="186" t="s">
        <v>123</v>
      </c>
    </row>
    <row r="182" spans="2:65" s="12" customFormat="1" x14ac:dyDescent="0.3">
      <c r="B182" s="191"/>
      <c r="D182" s="200" t="s">
        <v>133</v>
      </c>
      <c r="E182" s="209" t="s">
        <v>5</v>
      </c>
      <c r="F182" s="210" t="s">
        <v>240</v>
      </c>
      <c r="H182" s="211">
        <v>3</v>
      </c>
      <c r="I182" s="195"/>
      <c r="L182" s="191"/>
      <c r="M182" s="196"/>
      <c r="N182" s="197"/>
      <c r="O182" s="197"/>
      <c r="P182" s="197"/>
      <c r="Q182" s="197"/>
      <c r="R182" s="197"/>
      <c r="S182" s="197"/>
      <c r="T182" s="198"/>
      <c r="AT182" s="192" t="s">
        <v>133</v>
      </c>
      <c r="AU182" s="192" t="s">
        <v>82</v>
      </c>
      <c r="AV182" s="12" t="s">
        <v>82</v>
      </c>
      <c r="AW182" s="12" t="s">
        <v>34</v>
      </c>
      <c r="AX182" s="12" t="s">
        <v>75</v>
      </c>
      <c r="AY182" s="192" t="s">
        <v>123</v>
      </c>
    </row>
    <row r="183" spans="2:65" s="1" customFormat="1" ht="22.5" customHeight="1" x14ac:dyDescent="0.3">
      <c r="B183" s="169"/>
      <c r="C183" s="170" t="s">
        <v>241</v>
      </c>
      <c r="D183" s="170" t="s">
        <v>126</v>
      </c>
      <c r="E183" s="171" t="s">
        <v>242</v>
      </c>
      <c r="F183" s="172" t="s">
        <v>243</v>
      </c>
      <c r="G183" s="173" t="s">
        <v>155</v>
      </c>
      <c r="H183" s="174">
        <v>1</v>
      </c>
      <c r="I183" s="175"/>
      <c r="J183" s="176">
        <f>ROUND(I183*H183,2)</f>
        <v>0</v>
      </c>
      <c r="K183" s="172" t="s">
        <v>130</v>
      </c>
      <c r="L183" s="41"/>
      <c r="M183" s="177" t="s">
        <v>5</v>
      </c>
      <c r="N183" s="178" t="s">
        <v>41</v>
      </c>
      <c r="O183" s="42"/>
      <c r="P183" s="179">
        <f>O183*H183</f>
        <v>0</v>
      </c>
      <c r="Q183" s="179">
        <v>0</v>
      </c>
      <c r="R183" s="179">
        <f>Q183*H183</f>
        <v>0</v>
      </c>
      <c r="S183" s="179">
        <v>8.0000000000000002E-3</v>
      </c>
      <c r="T183" s="180">
        <f>S183*H183</f>
        <v>8.0000000000000002E-3</v>
      </c>
      <c r="AR183" s="24" t="s">
        <v>131</v>
      </c>
      <c r="AT183" s="24" t="s">
        <v>126</v>
      </c>
      <c r="AU183" s="24" t="s">
        <v>82</v>
      </c>
      <c r="AY183" s="24" t="s">
        <v>123</v>
      </c>
      <c r="BE183" s="181">
        <f>IF(N183="základní",J183,0)</f>
        <v>0</v>
      </c>
      <c r="BF183" s="181">
        <f>IF(N183="snížená",J183,0)</f>
        <v>0</v>
      </c>
      <c r="BG183" s="181">
        <f>IF(N183="zákl. přenesená",J183,0)</f>
        <v>0</v>
      </c>
      <c r="BH183" s="181">
        <f>IF(N183="sníž. přenesená",J183,0)</f>
        <v>0</v>
      </c>
      <c r="BI183" s="181">
        <f>IF(N183="nulová",J183,0)</f>
        <v>0</v>
      </c>
      <c r="BJ183" s="24" t="s">
        <v>75</v>
      </c>
      <c r="BK183" s="181">
        <f>ROUND(I183*H183,2)</f>
        <v>0</v>
      </c>
      <c r="BL183" s="24" t="s">
        <v>131</v>
      </c>
      <c r="BM183" s="24" t="s">
        <v>244</v>
      </c>
    </row>
    <row r="184" spans="2:65" s="11" customFormat="1" x14ac:dyDescent="0.3">
      <c r="B184" s="182"/>
      <c r="D184" s="183" t="s">
        <v>133</v>
      </c>
      <c r="E184" s="184" t="s">
        <v>5</v>
      </c>
      <c r="F184" s="185" t="s">
        <v>245</v>
      </c>
      <c r="H184" s="186" t="s">
        <v>5</v>
      </c>
      <c r="I184" s="187"/>
      <c r="L184" s="182"/>
      <c r="M184" s="188"/>
      <c r="N184" s="189"/>
      <c r="O184" s="189"/>
      <c r="P184" s="189"/>
      <c r="Q184" s="189"/>
      <c r="R184" s="189"/>
      <c r="S184" s="189"/>
      <c r="T184" s="190"/>
      <c r="AT184" s="186" t="s">
        <v>133</v>
      </c>
      <c r="AU184" s="186" t="s">
        <v>82</v>
      </c>
      <c r="AV184" s="11" t="s">
        <v>75</v>
      </c>
      <c r="AW184" s="11" t="s">
        <v>34</v>
      </c>
      <c r="AX184" s="11" t="s">
        <v>70</v>
      </c>
      <c r="AY184" s="186" t="s">
        <v>123</v>
      </c>
    </row>
    <row r="185" spans="2:65" s="12" customFormat="1" x14ac:dyDescent="0.3">
      <c r="B185" s="191"/>
      <c r="D185" s="200" t="s">
        <v>133</v>
      </c>
      <c r="E185" s="209" t="s">
        <v>5</v>
      </c>
      <c r="F185" s="210" t="s">
        <v>158</v>
      </c>
      <c r="H185" s="211">
        <v>1</v>
      </c>
      <c r="I185" s="195"/>
      <c r="L185" s="191"/>
      <c r="M185" s="196"/>
      <c r="N185" s="197"/>
      <c r="O185" s="197"/>
      <c r="P185" s="197"/>
      <c r="Q185" s="197"/>
      <c r="R185" s="197"/>
      <c r="S185" s="197"/>
      <c r="T185" s="198"/>
      <c r="AT185" s="192" t="s">
        <v>133</v>
      </c>
      <c r="AU185" s="192" t="s">
        <v>82</v>
      </c>
      <c r="AV185" s="12" t="s">
        <v>82</v>
      </c>
      <c r="AW185" s="12" t="s">
        <v>34</v>
      </c>
      <c r="AX185" s="12" t="s">
        <v>75</v>
      </c>
      <c r="AY185" s="192" t="s">
        <v>123</v>
      </c>
    </row>
    <row r="186" spans="2:65" s="1" customFormat="1" ht="31.5" customHeight="1" x14ac:dyDescent="0.3">
      <c r="B186" s="169"/>
      <c r="C186" s="170" t="s">
        <v>246</v>
      </c>
      <c r="D186" s="170" t="s">
        <v>126</v>
      </c>
      <c r="E186" s="171" t="s">
        <v>247</v>
      </c>
      <c r="F186" s="172" t="s">
        <v>248</v>
      </c>
      <c r="G186" s="173" t="s">
        <v>143</v>
      </c>
      <c r="H186" s="174">
        <v>16</v>
      </c>
      <c r="I186" s="175"/>
      <c r="J186" s="176">
        <f>ROUND(I186*H186,2)</f>
        <v>0</v>
      </c>
      <c r="K186" s="172" t="s">
        <v>130</v>
      </c>
      <c r="L186" s="41"/>
      <c r="M186" s="177" t="s">
        <v>5</v>
      </c>
      <c r="N186" s="178" t="s">
        <v>41</v>
      </c>
      <c r="O186" s="42"/>
      <c r="P186" s="179">
        <f>O186*H186</f>
        <v>0</v>
      </c>
      <c r="Q186" s="179">
        <v>0</v>
      </c>
      <c r="R186" s="179">
        <f>Q186*H186</f>
        <v>0</v>
      </c>
      <c r="S186" s="179">
        <v>6.0000000000000001E-3</v>
      </c>
      <c r="T186" s="180">
        <f>S186*H186</f>
        <v>9.6000000000000002E-2</v>
      </c>
      <c r="AR186" s="24" t="s">
        <v>131</v>
      </c>
      <c r="AT186" s="24" t="s">
        <v>126</v>
      </c>
      <c r="AU186" s="24" t="s">
        <v>82</v>
      </c>
      <c r="AY186" s="24" t="s">
        <v>123</v>
      </c>
      <c r="BE186" s="181">
        <f>IF(N186="základní",J186,0)</f>
        <v>0</v>
      </c>
      <c r="BF186" s="181">
        <f>IF(N186="snížená",J186,0)</f>
        <v>0</v>
      </c>
      <c r="BG186" s="181">
        <f>IF(N186="zákl. přenesená",J186,0)</f>
        <v>0</v>
      </c>
      <c r="BH186" s="181">
        <f>IF(N186="sníž. přenesená",J186,0)</f>
        <v>0</v>
      </c>
      <c r="BI186" s="181">
        <f>IF(N186="nulová",J186,0)</f>
        <v>0</v>
      </c>
      <c r="BJ186" s="24" t="s">
        <v>75</v>
      </c>
      <c r="BK186" s="181">
        <f>ROUND(I186*H186,2)</f>
        <v>0</v>
      </c>
      <c r="BL186" s="24" t="s">
        <v>131</v>
      </c>
      <c r="BM186" s="24" t="s">
        <v>249</v>
      </c>
    </row>
    <row r="187" spans="2:65" s="11" customFormat="1" x14ac:dyDescent="0.3">
      <c r="B187" s="182"/>
      <c r="D187" s="183" t="s">
        <v>133</v>
      </c>
      <c r="E187" s="184" t="s">
        <v>5</v>
      </c>
      <c r="F187" s="185" t="s">
        <v>250</v>
      </c>
      <c r="H187" s="186" t="s">
        <v>5</v>
      </c>
      <c r="I187" s="187"/>
      <c r="L187" s="182"/>
      <c r="M187" s="188"/>
      <c r="N187" s="189"/>
      <c r="O187" s="189"/>
      <c r="P187" s="189"/>
      <c r="Q187" s="189"/>
      <c r="R187" s="189"/>
      <c r="S187" s="189"/>
      <c r="T187" s="190"/>
      <c r="AT187" s="186" t="s">
        <v>133</v>
      </c>
      <c r="AU187" s="186" t="s">
        <v>82</v>
      </c>
      <c r="AV187" s="11" t="s">
        <v>75</v>
      </c>
      <c r="AW187" s="11" t="s">
        <v>34</v>
      </c>
      <c r="AX187" s="11" t="s">
        <v>70</v>
      </c>
      <c r="AY187" s="186" t="s">
        <v>123</v>
      </c>
    </row>
    <row r="188" spans="2:65" s="12" customFormat="1" x14ac:dyDescent="0.3">
      <c r="B188" s="191"/>
      <c r="D188" s="200" t="s">
        <v>133</v>
      </c>
      <c r="E188" s="209" t="s">
        <v>5</v>
      </c>
      <c r="F188" s="210" t="s">
        <v>147</v>
      </c>
      <c r="H188" s="211">
        <v>16</v>
      </c>
      <c r="I188" s="195"/>
      <c r="L188" s="191"/>
      <c r="M188" s="196"/>
      <c r="N188" s="197"/>
      <c r="O188" s="197"/>
      <c r="P188" s="197"/>
      <c r="Q188" s="197"/>
      <c r="R188" s="197"/>
      <c r="S188" s="197"/>
      <c r="T188" s="198"/>
      <c r="AT188" s="192" t="s">
        <v>133</v>
      </c>
      <c r="AU188" s="192" t="s">
        <v>82</v>
      </c>
      <c r="AV188" s="12" t="s">
        <v>82</v>
      </c>
      <c r="AW188" s="12" t="s">
        <v>34</v>
      </c>
      <c r="AX188" s="12" t="s">
        <v>75</v>
      </c>
      <c r="AY188" s="192" t="s">
        <v>123</v>
      </c>
    </row>
    <row r="189" spans="2:65" s="1" customFormat="1" ht="31.5" customHeight="1" x14ac:dyDescent="0.3">
      <c r="B189" s="169"/>
      <c r="C189" s="170" t="s">
        <v>251</v>
      </c>
      <c r="D189" s="170" t="s">
        <v>126</v>
      </c>
      <c r="E189" s="171" t="s">
        <v>252</v>
      </c>
      <c r="F189" s="172" t="s">
        <v>253</v>
      </c>
      <c r="G189" s="173" t="s">
        <v>143</v>
      </c>
      <c r="H189" s="174">
        <v>7.5</v>
      </c>
      <c r="I189" s="175"/>
      <c r="J189" s="176">
        <f>ROUND(I189*H189,2)</f>
        <v>0</v>
      </c>
      <c r="K189" s="172" t="s">
        <v>130</v>
      </c>
      <c r="L189" s="41"/>
      <c r="M189" s="177" t="s">
        <v>5</v>
      </c>
      <c r="N189" s="178" t="s">
        <v>41</v>
      </c>
      <c r="O189" s="42"/>
      <c r="P189" s="179">
        <f>O189*H189</f>
        <v>0</v>
      </c>
      <c r="Q189" s="179">
        <v>0</v>
      </c>
      <c r="R189" s="179">
        <f>Q189*H189</f>
        <v>0</v>
      </c>
      <c r="S189" s="179">
        <v>0.04</v>
      </c>
      <c r="T189" s="180">
        <f>S189*H189</f>
        <v>0.3</v>
      </c>
      <c r="AR189" s="24" t="s">
        <v>131</v>
      </c>
      <c r="AT189" s="24" t="s">
        <v>126</v>
      </c>
      <c r="AU189" s="24" t="s">
        <v>82</v>
      </c>
      <c r="AY189" s="24" t="s">
        <v>123</v>
      </c>
      <c r="BE189" s="181">
        <f>IF(N189="základní",J189,0)</f>
        <v>0</v>
      </c>
      <c r="BF189" s="181">
        <f>IF(N189="snížená",J189,0)</f>
        <v>0</v>
      </c>
      <c r="BG189" s="181">
        <f>IF(N189="zákl. přenesená",J189,0)</f>
        <v>0</v>
      </c>
      <c r="BH189" s="181">
        <f>IF(N189="sníž. přenesená",J189,0)</f>
        <v>0</v>
      </c>
      <c r="BI189" s="181">
        <f>IF(N189="nulová",J189,0)</f>
        <v>0</v>
      </c>
      <c r="BJ189" s="24" t="s">
        <v>75</v>
      </c>
      <c r="BK189" s="181">
        <f>ROUND(I189*H189,2)</f>
        <v>0</v>
      </c>
      <c r="BL189" s="24" t="s">
        <v>131</v>
      </c>
      <c r="BM189" s="24" t="s">
        <v>254</v>
      </c>
    </row>
    <row r="190" spans="2:65" s="11" customFormat="1" x14ac:dyDescent="0.3">
      <c r="B190" s="182"/>
      <c r="D190" s="183" t="s">
        <v>133</v>
      </c>
      <c r="E190" s="184" t="s">
        <v>5</v>
      </c>
      <c r="F190" s="185" t="s">
        <v>255</v>
      </c>
      <c r="H190" s="186" t="s">
        <v>5</v>
      </c>
      <c r="I190" s="187"/>
      <c r="L190" s="182"/>
      <c r="M190" s="188"/>
      <c r="N190" s="189"/>
      <c r="O190" s="189"/>
      <c r="P190" s="189"/>
      <c r="Q190" s="189"/>
      <c r="R190" s="189"/>
      <c r="S190" s="189"/>
      <c r="T190" s="190"/>
      <c r="AT190" s="186" t="s">
        <v>133</v>
      </c>
      <c r="AU190" s="186" t="s">
        <v>82</v>
      </c>
      <c r="AV190" s="11" t="s">
        <v>75</v>
      </c>
      <c r="AW190" s="11" t="s">
        <v>34</v>
      </c>
      <c r="AX190" s="11" t="s">
        <v>70</v>
      </c>
      <c r="AY190" s="186" t="s">
        <v>123</v>
      </c>
    </row>
    <row r="191" spans="2:65" s="12" customFormat="1" x14ac:dyDescent="0.3">
      <c r="B191" s="191"/>
      <c r="D191" s="200" t="s">
        <v>133</v>
      </c>
      <c r="E191" s="209" t="s">
        <v>5</v>
      </c>
      <c r="F191" s="210" t="s">
        <v>152</v>
      </c>
      <c r="H191" s="211">
        <v>7.5</v>
      </c>
      <c r="I191" s="195"/>
      <c r="L191" s="191"/>
      <c r="M191" s="196"/>
      <c r="N191" s="197"/>
      <c r="O191" s="197"/>
      <c r="P191" s="197"/>
      <c r="Q191" s="197"/>
      <c r="R191" s="197"/>
      <c r="S191" s="197"/>
      <c r="T191" s="198"/>
      <c r="AT191" s="192" t="s">
        <v>133</v>
      </c>
      <c r="AU191" s="192" t="s">
        <v>82</v>
      </c>
      <c r="AV191" s="12" t="s">
        <v>82</v>
      </c>
      <c r="AW191" s="12" t="s">
        <v>34</v>
      </c>
      <c r="AX191" s="12" t="s">
        <v>75</v>
      </c>
      <c r="AY191" s="192" t="s">
        <v>123</v>
      </c>
    </row>
    <row r="192" spans="2:65" s="1" customFormat="1" ht="31.5" customHeight="1" x14ac:dyDescent="0.3">
      <c r="B192" s="169"/>
      <c r="C192" s="170" t="s">
        <v>10</v>
      </c>
      <c r="D192" s="170" t="s">
        <v>126</v>
      </c>
      <c r="E192" s="171" t="s">
        <v>256</v>
      </c>
      <c r="F192" s="172" t="s">
        <v>257</v>
      </c>
      <c r="G192" s="173" t="s">
        <v>189</v>
      </c>
      <c r="H192" s="174">
        <v>7.968</v>
      </c>
      <c r="I192" s="175"/>
      <c r="J192" s="176">
        <f>ROUND(I192*H192,2)</f>
        <v>0</v>
      </c>
      <c r="K192" s="172" t="s">
        <v>130</v>
      </c>
      <c r="L192" s="41"/>
      <c r="M192" s="177" t="s">
        <v>5</v>
      </c>
      <c r="N192" s="178" t="s">
        <v>41</v>
      </c>
      <c r="O192" s="42"/>
      <c r="P192" s="179">
        <f>O192*H192</f>
        <v>0</v>
      </c>
      <c r="Q192" s="179">
        <v>0</v>
      </c>
      <c r="R192" s="179">
        <f>Q192*H192</f>
        <v>0</v>
      </c>
      <c r="S192" s="179">
        <v>6.8000000000000005E-2</v>
      </c>
      <c r="T192" s="180">
        <f>S192*H192</f>
        <v>0.54182400000000008</v>
      </c>
      <c r="AR192" s="24" t="s">
        <v>131</v>
      </c>
      <c r="AT192" s="24" t="s">
        <v>126</v>
      </c>
      <c r="AU192" s="24" t="s">
        <v>82</v>
      </c>
      <c r="AY192" s="24" t="s">
        <v>123</v>
      </c>
      <c r="BE192" s="181">
        <f>IF(N192="základní",J192,0)</f>
        <v>0</v>
      </c>
      <c r="BF192" s="181">
        <f>IF(N192="snížená",J192,0)</f>
        <v>0</v>
      </c>
      <c r="BG192" s="181">
        <f>IF(N192="zákl. přenesená",J192,0)</f>
        <v>0</v>
      </c>
      <c r="BH192" s="181">
        <f>IF(N192="sníž. přenesená",J192,0)</f>
        <v>0</v>
      </c>
      <c r="BI192" s="181">
        <f>IF(N192="nulová",J192,0)</f>
        <v>0</v>
      </c>
      <c r="BJ192" s="24" t="s">
        <v>75</v>
      </c>
      <c r="BK192" s="181">
        <f>ROUND(I192*H192,2)</f>
        <v>0</v>
      </c>
      <c r="BL192" s="24" t="s">
        <v>131</v>
      </c>
      <c r="BM192" s="24" t="s">
        <v>258</v>
      </c>
    </row>
    <row r="193" spans="2:65" s="12" customFormat="1" x14ac:dyDescent="0.3">
      <c r="B193" s="191"/>
      <c r="D193" s="183" t="s">
        <v>133</v>
      </c>
      <c r="E193" s="192" t="s">
        <v>5</v>
      </c>
      <c r="F193" s="193" t="s">
        <v>259</v>
      </c>
      <c r="H193" s="194">
        <v>1.992</v>
      </c>
      <c r="I193" s="195"/>
      <c r="L193" s="191"/>
      <c r="M193" s="196"/>
      <c r="N193" s="197"/>
      <c r="O193" s="197"/>
      <c r="P193" s="197"/>
      <c r="Q193" s="197"/>
      <c r="R193" s="197"/>
      <c r="S193" s="197"/>
      <c r="T193" s="198"/>
      <c r="AT193" s="192" t="s">
        <v>133</v>
      </c>
      <c r="AU193" s="192" t="s">
        <v>82</v>
      </c>
      <c r="AV193" s="12" t="s">
        <v>82</v>
      </c>
      <c r="AW193" s="12" t="s">
        <v>34</v>
      </c>
      <c r="AX193" s="12" t="s">
        <v>70</v>
      </c>
      <c r="AY193" s="192" t="s">
        <v>123</v>
      </c>
    </row>
    <row r="194" spans="2:65" s="12" customFormat="1" x14ac:dyDescent="0.3">
      <c r="B194" s="191"/>
      <c r="D194" s="183" t="s">
        <v>133</v>
      </c>
      <c r="E194" s="192" t="s">
        <v>5</v>
      </c>
      <c r="F194" s="193" t="s">
        <v>260</v>
      </c>
      <c r="H194" s="194">
        <v>1.992</v>
      </c>
      <c r="I194" s="195"/>
      <c r="L194" s="191"/>
      <c r="M194" s="196"/>
      <c r="N194" s="197"/>
      <c r="O194" s="197"/>
      <c r="P194" s="197"/>
      <c r="Q194" s="197"/>
      <c r="R194" s="197"/>
      <c r="S194" s="197"/>
      <c r="T194" s="198"/>
      <c r="AT194" s="192" t="s">
        <v>133</v>
      </c>
      <c r="AU194" s="192" t="s">
        <v>82</v>
      </c>
      <c r="AV194" s="12" t="s">
        <v>82</v>
      </c>
      <c r="AW194" s="12" t="s">
        <v>34</v>
      </c>
      <c r="AX194" s="12" t="s">
        <v>70</v>
      </c>
      <c r="AY194" s="192" t="s">
        <v>123</v>
      </c>
    </row>
    <row r="195" spans="2:65" s="12" customFormat="1" x14ac:dyDescent="0.3">
      <c r="B195" s="191"/>
      <c r="D195" s="183"/>
      <c r="E195" s="192"/>
      <c r="F195" s="193" t="s">
        <v>919</v>
      </c>
      <c r="H195" s="194">
        <v>1.992</v>
      </c>
      <c r="I195" s="195"/>
      <c r="L195" s="191"/>
      <c r="M195" s="196"/>
      <c r="N195" s="318"/>
      <c r="O195" s="318"/>
      <c r="P195" s="318"/>
      <c r="Q195" s="318"/>
      <c r="R195" s="318"/>
      <c r="S195" s="318"/>
      <c r="T195" s="198"/>
      <c r="AT195" s="192"/>
      <c r="AU195" s="192"/>
      <c r="AY195" s="192"/>
    </row>
    <row r="196" spans="2:65" s="12" customFormat="1" x14ac:dyDescent="0.3">
      <c r="B196" s="191"/>
      <c r="D196" s="183"/>
      <c r="E196" s="192"/>
      <c r="F196" s="193" t="s">
        <v>920</v>
      </c>
      <c r="H196" s="194">
        <v>1.992</v>
      </c>
      <c r="I196" s="195"/>
      <c r="L196" s="191"/>
      <c r="M196" s="196"/>
      <c r="N196" s="318"/>
      <c r="O196" s="318"/>
      <c r="P196" s="318"/>
      <c r="Q196" s="318"/>
      <c r="R196" s="318"/>
      <c r="S196" s="318"/>
      <c r="T196" s="198"/>
      <c r="AT196" s="192"/>
      <c r="AU196" s="192"/>
      <c r="AY196" s="192"/>
    </row>
    <row r="197" spans="2:65" s="13" customFormat="1" x14ac:dyDescent="0.3">
      <c r="B197" s="199"/>
      <c r="D197" s="183" t="s">
        <v>133</v>
      </c>
      <c r="E197" s="212" t="s">
        <v>5</v>
      </c>
      <c r="F197" s="213" t="s">
        <v>140</v>
      </c>
      <c r="H197" s="214">
        <v>7.968</v>
      </c>
      <c r="I197" s="204"/>
      <c r="L197" s="199"/>
      <c r="M197" s="205"/>
      <c r="N197" s="206"/>
      <c r="O197" s="206"/>
      <c r="P197" s="206"/>
      <c r="Q197" s="206"/>
      <c r="R197" s="206"/>
      <c r="S197" s="206"/>
      <c r="T197" s="207"/>
      <c r="AT197" s="208" t="s">
        <v>133</v>
      </c>
      <c r="AU197" s="208" t="s">
        <v>82</v>
      </c>
      <c r="AV197" s="13" t="s">
        <v>131</v>
      </c>
      <c r="AW197" s="13" t="s">
        <v>34</v>
      </c>
      <c r="AX197" s="13" t="s">
        <v>75</v>
      </c>
      <c r="AY197" s="208" t="s">
        <v>123</v>
      </c>
    </row>
    <row r="198" spans="2:65" s="10" customFormat="1" ht="29.85" customHeight="1" x14ac:dyDescent="0.3">
      <c r="B198" s="155"/>
      <c r="D198" s="166" t="s">
        <v>69</v>
      </c>
      <c r="E198" s="167" t="s">
        <v>261</v>
      </c>
      <c r="F198" s="167" t="s">
        <v>262</v>
      </c>
      <c r="I198" s="158"/>
      <c r="J198" s="168">
        <f>BK198</f>
        <v>0</v>
      </c>
      <c r="L198" s="155"/>
      <c r="M198" s="160"/>
      <c r="N198" s="161"/>
      <c r="O198" s="161"/>
      <c r="P198" s="162">
        <f>SUM(P199:P203)</f>
        <v>0</v>
      </c>
      <c r="Q198" s="161"/>
      <c r="R198" s="162">
        <f>SUM(R199:R203)</f>
        <v>0</v>
      </c>
      <c r="S198" s="161"/>
      <c r="T198" s="163">
        <f>SUM(T199:T203)</f>
        <v>0</v>
      </c>
      <c r="AR198" s="156" t="s">
        <v>75</v>
      </c>
      <c r="AT198" s="164" t="s">
        <v>69</v>
      </c>
      <c r="AU198" s="164" t="s">
        <v>75</v>
      </c>
      <c r="AY198" s="156" t="s">
        <v>123</v>
      </c>
      <c r="BK198" s="165">
        <f>SUM(BK199:BK203)</f>
        <v>0</v>
      </c>
    </row>
    <row r="199" spans="2:65" s="1" customFormat="1" ht="31.5" customHeight="1" x14ac:dyDescent="0.3">
      <c r="B199" s="169"/>
      <c r="C199" s="170" t="s">
        <v>263</v>
      </c>
      <c r="D199" s="170" t="s">
        <v>126</v>
      </c>
      <c r="E199" s="171" t="s">
        <v>264</v>
      </c>
      <c r="F199" s="172" t="s">
        <v>265</v>
      </c>
      <c r="G199" s="173" t="s">
        <v>266</v>
      </c>
      <c r="H199" s="174">
        <v>6.423</v>
      </c>
      <c r="I199" s="175"/>
      <c r="J199" s="176">
        <f>ROUND(I199*H199,2)</f>
        <v>0</v>
      </c>
      <c r="K199" s="172" t="s">
        <v>130</v>
      </c>
      <c r="L199" s="41"/>
      <c r="M199" s="177" t="s">
        <v>5</v>
      </c>
      <c r="N199" s="178" t="s">
        <v>41</v>
      </c>
      <c r="O199" s="42"/>
      <c r="P199" s="179">
        <f>O199*H199</f>
        <v>0</v>
      </c>
      <c r="Q199" s="179">
        <v>0</v>
      </c>
      <c r="R199" s="179">
        <f>Q199*H199</f>
        <v>0</v>
      </c>
      <c r="S199" s="179">
        <v>0</v>
      </c>
      <c r="T199" s="180">
        <f>S199*H199</f>
        <v>0</v>
      </c>
      <c r="AR199" s="24" t="s">
        <v>131</v>
      </c>
      <c r="AT199" s="24" t="s">
        <v>126</v>
      </c>
      <c r="AU199" s="24" t="s">
        <v>82</v>
      </c>
      <c r="AY199" s="24" t="s">
        <v>123</v>
      </c>
      <c r="BE199" s="181">
        <f>IF(N199="základní",J199,0)</f>
        <v>0</v>
      </c>
      <c r="BF199" s="181">
        <f>IF(N199="snížená",J199,0)</f>
        <v>0</v>
      </c>
      <c r="BG199" s="181">
        <f>IF(N199="zákl. přenesená",J199,0)</f>
        <v>0</v>
      </c>
      <c r="BH199" s="181">
        <f>IF(N199="sníž. přenesená",J199,0)</f>
        <v>0</v>
      </c>
      <c r="BI199" s="181">
        <f>IF(N199="nulová",J199,0)</f>
        <v>0</v>
      </c>
      <c r="BJ199" s="24" t="s">
        <v>75</v>
      </c>
      <c r="BK199" s="181">
        <f>ROUND(I199*H199,2)</f>
        <v>0</v>
      </c>
      <c r="BL199" s="24" t="s">
        <v>131</v>
      </c>
      <c r="BM199" s="24" t="s">
        <v>267</v>
      </c>
    </row>
    <row r="200" spans="2:65" s="1" customFormat="1" ht="31.5" customHeight="1" x14ac:dyDescent="0.3">
      <c r="B200" s="169"/>
      <c r="C200" s="170" t="s">
        <v>268</v>
      </c>
      <c r="D200" s="170" t="s">
        <v>126</v>
      </c>
      <c r="E200" s="171" t="s">
        <v>269</v>
      </c>
      <c r="F200" s="172" t="s">
        <v>270</v>
      </c>
      <c r="G200" s="173" t="s">
        <v>266</v>
      </c>
      <c r="H200" s="174">
        <v>6.423</v>
      </c>
      <c r="I200" s="175"/>
      <c r="J200" s="176">
        <f>ROUND(I200*H200,2)</f>
        <v>0</v>
      </c>
      <c r="K200" s="172" t="s">
        <v>130</v>
      </c>
      <c r="L200" s="41"/>
      <c r="M200" s="177" t="s">
        <v>5</v>
      </c>
      <c r="N200" s="178" t="s">
        <v>41</v>
      </c>
      <c r="O200" s="42"/>
      <c r="P200" s="179">
        <f>O200*H200</f>
        <v>0</v>
      </c>
      <c r="Q200" s="179">
        <v>0</v>
      </c>
      <c r="R200" s="179">
        <f>Q200*H200</f>
        <v>0</v>
      </c>
      <c r="S200" s="179">
        <v>0</v>
      </c>
      <c r="T200" s="180">
        <f>S200*H200</f>
        <v>0</v>
      </c>
      <c r="AR200" s="24" t="s">
        <v>131</v>
      </c>
      <c r="AT200" s="24" t="s">
        <v>126</v>
      </c>
      <c r="AU200" s="24" t="s">
        <v>82</v>
      </c>
      <c r="AY200" s="24" t="s">
        <v>123</v>
      </c>
      <c r="BE200" s="181">
        <f>IF(N200="základní",J200,0)</f>
        <v>0</v>
      </c>
      <c r="BF200" s="181">
        <f>IF(N200="snížená",J200,0)</f>
        <v>0</v>
      </c>
      <c r="BG200" s="181">
        <f>IF(N200="zákl. přenesená",J200,0)</f>
        <v>0</v>
      </c>
      <c r="BH200" s="181">
        <f>IF(N200="sníž. přenesená",J200,0)</f>
        <v>0</v>
      </c>
      <c r="BI200" s="181">
        <f>IF(N200="nulová",J200,0)</f>
        <v>0</v>
      </c>
      <c r="BJ200" s="24" t="s">
        <v>75</v>
      </c>
      <c r="BK200" s="181">
        <f>ROUND(I200*H200,2)</f>
        <v>0</v>
      </c>
      <c r="BL200" s="24" t="s">
        <v>131</v>
      </c>
      <c r="BM200" s="24" t="s">
        <v>271</v>
      </c>
    </row>
    <row r="201" spans="2:65" s="1" customFormat="1" ht="31.5" customHeight="1" x14ac:dyDescent="0.3">
      <c r="B201" s="169"/>
      <c r="C201" s="170" t="s">
        <v>272</v>
      </c>
      <c r="D201" s="170" t="s">
        <v>126</v>
      </c>
      <c r="E201" s="171" t="s">
        <v>273</v>
      </c>
      <c r="F201" s="172" t="s">
        <v>274</v>
      </c>
      <c r="G201" s="173" t="s">
        <v>266</v>
      </c>
      <c r="H201" s="174">
        <v>57.807000000000002</v>
      </c>
      <c r="I201" s="175"/>
      <c r="J201" s="176">
        <f>ROUND(I201*H201,2)</f>
        <v>0</v>
      </c>
      <c r="K201" s="172" t="s">
        <v>130</v>
      </c>
      <c r="L201" s="41"/>
      <c r="M201" s="177" t="s">
        <v>5</v>
      </c>
      <c r="N201" s="178" t="s">
        <v>41</v>
      </c>
      <c r="O201" s="42"/>
      <c r="P201" s="179">
        <f>O201*H201</f>
        <v>0</v>
      </c>
      <c r="Q201" s="179">
        <v>0</v>
      </c>
      <c r="R201" s="179">
        <f>Q201*H201</f>
        <v>0</v>
      </c>
      <c r="S201" s="179">
        <v>0</v>
      </c>
      <c r="T201" s="180">
        <f>S201*H201</f>
        <v>0</v>
      </c>
      <c r="AR201" s="24" t="s">
        <v>131</v>
      </c>
      <c r="AT201" s="24" t="s">
        <v>126</v>
      </c>
      <c r="AU201" s="24" t="s">
        <v>82</v>
      </c>
      <c r="AY201" s="24" t="s">
        <v>123</v>
      </c>
      <c r="BE201" s="181">
        <f>IF(N201="základní",J201,0)</f>
        <v>0</v>
      </c>
      <c r="BF201" s="181">
        <f>IF(N201="snížená",J201,0)</f>
        <v>0</v>
      </c>
      <c r="BG201" s="181">
        <f>IF(N201="zákl. přenesená",J201,0)</f>
        <v>0</v>
      </c>
      <c r="BH201" s="181">
        <f>IF(N201="sníž. přenesená",J201,0)</f>
        <v>0</v>
      </c>
      <c r="BI201" s="181">
        <f>IF(N201="nulová",J201,0)</f>
        <v>0</v>
      </c>
      <c r="BJ201" s="24" t="s">
        <v>75</v>
      </c>
      <c r="BK201" s="181">
        <f>ROUND(I201*H201,2)</f>
        <v>0</v>
      </c>
      <c r="BL201" s="24" t="s">
        <v>131</v>
      </c>
      <c r="BM201" s="24" t="s">
        <v>275</v>
      </c>
    </row>
    <row r="202" spans="2:65" s="12" customFormat="1" x14ac:dyDescent="0.3">
      <c r="B202" s="191"/>
      <c r="D202" s="200" t="s">
        <v>133</v>
      </c>
      <c r="F202" s="210" t="s">
        <v>921</v>
      </c>
      <c r="H202" s="211">
        <v>57.807000000000002</v>
      </c>
      <c r="I202" s="195"/>
      <c r="L202" s="191"/>
      <c r="M202" s="196"/>
      <c r="N202" s="197"/>
      <c r="O202" s="197"/>
      <c r="P202" s="197"/>
      <c r="Q202" s="197"/>
      <c r="R202" s="197"/>
      <c r="S202" s="197"/>
      <c r="T202" s="198"/>
      <c r="AT202" s="192" t="s">
        <v>133</v>
      </c>
      <c r="AU202" s="192" t="s">
        <v>82</v>
      </c>
      <c r="AV202" s="12" t="s">
        <v>82</v>
      </c>
      <c r="AW202" s="12" t="s">
        <v>6</v>
      </c>
      <c r="AX202" s="12" t="s">
        <v>75</v>
      </c>
      <c r="AY202" s="192" t="s">
        <v>123</v>
      </c>
    </row>
    <row r="203" spans="2:65" s="1" customFormat="1" ht="22.5" customHeight="1" x14ac:dyDescent="0.3">
      <c r="B203" s="169"/>
      <c r="C203" s="170" t="s">
        <v>276</v>
      </c>
      <c r="D203" s="170" t="s">
        <v>126</v>
      </c>
      <c r="E203" s="171" t="s">
        <v>277</v>
      </c>
      <c r="F203" s="172" t="s">
        <v>278</v>
      </c>
      <c r="G203" s="173" t="s">
        <v>266</v>
      </c>
      <c r="H203" s="174">
        <v>6.423</v>
      </c>
      <c r="I203" s="175"/>
      <c r="J203" s="176">
        <f>ROUND(I203*H203,2)</f>
        <v>0</v>
      </c>
      <c r="K203" s="172" t="s">
        <v>130</v>
      </c>
      <c r="L203" s="41"/>
      <c r="M203" s="177" t="s">
        <v>5</v>
      </c>
      <c r="N203" s="178" t="s">
        <v>41</v>
      </c>
      <c r="O203" s="42"/>
      <c r="P203" s="179">
        <f>O203*H203</f>
        <v>0</v>
      </c>
      <c r="Q203" s="179">
        <v>0</v>
      </c>
      <c r="R203" s="179">
        <f>Q203*H203</f>
        <v>0</v>
      </c>
      <c r="S203" s="179">
        <v>0</v>
      </c>
      <c r="T203" s="180">
        <f>S203*H203</f>
        <v>0</v>
      </c>
      <c r="AR203" s="24" t="s">
        <v>131</v>
      </c>
      <c r="AT203" s="24" t="s">
        <v>126</v>
      </c>
      <c r="AU203" s="24" t="s">
        <v>82</v>
      </c>
      <c r="AY203" s="24" t="s">
        <v>123</v>
      </c>
      <c r="BE203" s="181">
        <f>IF(N203="základní",J203,0)</f>
        <v>0</v>
      </c>
      <c r="BF203" s="181">
        <f>IF(N203="snížená",J203,0)</f>
        <v>0</v>
      </c>
      <c r="BG203" s="181">
        <f>IF(N203="zákl. přenesená",J203,0)</f>
        <v>0</v>
      </c>
      <c r="BH203" s="181">
        <f>IF(N203="sníž. přenesená",J203,0)</f>
        <v>0</v>
      </c>
      <c r="BI203" s="181">
        <f>IF(N203="nulová",J203,0)</f>
        <v>0</v>
      </c>
      <c r="BJ203" s="24" t="s">
        <v>75</v>
      </c>
      <c r="BK203" s="181">
        <f>ROUND(I203*H203,2)</f>
        <v>0</v>
      </c>
      <c r="BL203" s="24" t="s">
        <v>131</v>
      </c>
      <c r="BM203" s="24" t="s">
        <v>279</v>
      </c>
    </row>
    <row r="204" spans="2:65" s="10" customFormat="1" ht="29.85" customHeight="1" x14ac:dyDescent="0.3">
      <c r="B204" s="155"/>
      <c r="D204" s="166" t="s">
        <v>69</v>
      </c>
      <c r="E204" s="167" t="s">
        <v>280</v>
      </c>
      <c r="F204" s="167" t="s">
        <v>281</v>
      </c>
      <c r="I204" s="158"/>
      <c r="J204" s="168">
        <f>BK204</f>
        <v>0</v>
      </c>
      <c r="L204" s="155"/>
      <c r="M204" s="160"/>
      <c r="N204" s="161"/>
      <c r="O204" s="161"/>
      <c r="P204" s="162">
        <f>P205</f>
        <v>0</v>
      </c>
      <c r="Q204" s="161"/>
      <c r="R204" s="162">
        <f>R205</f>
        <v>0</v>
      </c>
      <c r="S204" s="161"/>
      <c r="T204" s="163">
        <f>T205</f>
        <v>0</v>
      </c>
      <c r="AR204" s="156" t="s">
        <v>75</v>
      </c>
      <c r="AT204" s="164" t="s">
        <v>69</v>
      </c>
      <c r="AU204" s="164" t="s">
        <v>75</v>
      </c>
      <c r="AY204" s="156" t="s">
        <v>123</v>
      </c>
      <c r="BK204" s="165">
        <f>BK205</f>
        <v>0</v>
      </c>
    </row>
    <row r="205" spans="2:65" s="1" customFormat="1" ht="44.25" customHeight="1" x14ac:dyDescent="0.3">
      <c r="B205" s="169"/>
      <c r="C205" s="170" t="s">
        <v>282</v>
      </c>
      <c r="D205" s="170" t="s">
        <v>126</v>
      </c>
      <c r="E205" s="171" t="s">
        <v>283</v>
      </c>
      <c r="F205" s="172" t="s">
        <v>284</v>
      </c>
      <c r="G205" s="173" t="s">
        <v>266</v>
      </c>
      <c r="H205" s="174">
        <v>0.749</v>
      </c>
      <c r="I205" s="175"/>
      <c r="J205" s="176">
        <f>ROUND(I205*H205,2)</f>
        <v>0</v>
      </c>
      <c r="K205" s="172" t="s">
        <v>130</v>
      </c>
      <c r="L205" s="41"/>
      <c r="M205" s="177" t="s">
        <v>5</v>
      </c>
      <c r="N205" s="178" t="s">
        <v>41</v>
      </c>
      <c r="O205" s="42"/>
      <c r="P205" s="179">
        <f>O205*H205</f>
        <v>0</v>
      </c>
      <c r="Q205" s="179">
        <v>0</v>
      </c>
      <c r="R205" s="179">
        <f>Q205*H205</f>
        <v>0</v>
      </c>
      <c r="S205" s="179">
        <v>0</v>
      </c>
      <c r="T205" s="180">
        <f>S205*H205</f>
        <v>0</v>
      </c>
      <c r="AR205" s="24" t="s">
        <v>131</v>
      </c>
      <c r="AT205" s="24" t="s">
        <v>126</v>
      </c>
      <c r="AU205" s="24" t="s">
        <v>82</v>
      </c>
      <c r="AY205" s="24" t="s">
        <v>123</v>
      </c>
      <c r="BE205" s="181">
        <f>IF(N205="základní",J205,0)</f>
        <v>0</v>
      </c>
      <c r="BF205" s="181">
        <f>IF(N205="snížená",J205,0)</f>
        <v>0</v>
      </c>
      <c r="BG205" s="181">
        <f>IF(N205="zákl. přenesená",J205,0)</f>
        <v>0</v>
      </c>
      <c r="BH205" s="181">
        <f>IF(N205="sníž. přenesená",J205,0)</f>
        <v>0</v>
      </c>
      <c r="BI205" s="181">
        <f>IF(N205="nulová",J205,0)</f>
        <v>0</v>
      </c>
      <c r="BJ205" s="24" t="s">
        <v>75</v>
      </c>
      <c r="BK205" s="181">
        <f>ROUND(I205*H205,2)</f>
        <v>0</v>
      </c>
      <c r="BL205" s="24" t="s">
        <v>131</v>
      </c>
      <c r="BM205" s="24" t="s">
        <v>285</v>
      </c>
    </row>
    <row r="206" spans="2:65" s="10" customFormat="1" ht="37.35" customHeight="1" x14ac:dyDescent="0.35">
      <c r="B206" s="155"/>
      <c r="D206" s="156" t="s">
        <v>69</v>
      </c>
      <c r="E206" s="157" t="s">
        <v>286</v>
      </c>
      <c r="F206" s="157" t="s">
        <v>287</v>
      </c>
      <c r="I206" s="158"/>
      <c r="J206" s="159">
        <f>BK206</f>
        <v>0</v>
      </c>
      <c r="L206" s="155"/>
      <c r="M206" s="160"/>
      <c r="N206" s="161"/>
      <c r="O206" s="161"/>
      <c r="P206" s="162">
        <f>P207+P212+P223+P297+P305+P371+P388+P444+P451</f>
        <v>0</v>
      </c>
      <c r="Q206" s="161"/>
      <c r="R206" s="162">
        <f>R207+R212+R223+R297+R305+R371+R388+R444+R451</f>
        <v>9.5933659700000007</v>
      </c>
      <c r="S206" s="161"/>
      <c r="T206" s="163">
        <f>T207+T212+T223+T297+T305+T371+T388+T444+T451</f>
        <v>2.3777889999999999</v>
      </c>
      <c r="AR206" s="156" t="s">
        <v>82</v>
      </c>
      <c r="AT206" s="164" t="s">
        <v>69</v>
      </c>
      <c r="AU206" s="164" t="s">
        <v>70</v>
      </c>
      <c r="AY206" s="156" t="s">
        <v>123</v>
      </c>
      <c r="BK206" s="165">
        <f>BK207+BK212+BK223+BK297+BK305+BK371+BK388+BK444+BK451</f>
        <v>0</v>
      </c>
    </row>
    <row r="207" spans="2:65" s="10" customFormat="1" ht="19.899999999999999" customHeight="1" x14ac:dyDescent="0.3">
      <c r="B207" s="155"/>
      <c r="D207" s="166" t="s">
        <v>69</v>
      </c>
      <c r="E207" s="167" t="s">
        <v>288</v>
      </c>
      <c r="F207" s="167" t="s">
        <v>289</v>
      </c>
      <c r="I207" s="158"/>
      <c r="J207" s="168">
        <f>BK207</f>
        <v>0</v>
      </c>
      <c r="L207" s="155"/>
      <c r="M207" s="160"/>
      <c r="N207" s="161"/>
      <c r="O207" s="161"/>
      <c r="P207" s="162">
        <f>SUM(P208:P211)</f>
        <v>0</v>
      </c>
      <c r="Q207" s="161"/>
      <c r="R207" s="162">
        <f>SUM(R208:R211)</f>
        <v>0</v>
      </c>
      <c r="S207" s="161"/>
      <c r="T207" s="163">
        <f>SUM(T208:T211)</f>
        <v>4.0239999999999998E-2</v>
      </c>
      <c r="AR207" s="156" t="s">
        <v>82</v>
      </c>
      <c r="AT207" s="164" t="s">
        <v>69</v>
      </c>
      <c r="AU207" s="164" t="s">
        <v>75</v>
      </c>
      <c r="AY207" s="156" t="s">
        <v>123</v>
      </c>
      <c r="BK207" s="165">
        <f>SUM(BK208:BK211)</f>
        <v>0</v>
      </c>
    </row>
    <row r="208" spans="2:65" s="1" customFormat="1" ht="31.5" customHeight="1" x14ac:dyDescent="0.3">
      <c r="B208" s="169"/>
      <c r="C208" s="170" t="s">
        <v>290</v>
      </c>
      <c r="D208" s="170" t="s">
        <v>126</v>
      </c>
      <c r="E208" s="171" t="s">
        <v>291</v>
      </c>
      <c r="F208" s="172" t="s">
        <v>292</v>
      </c>
      <c r="G208" s="173" t="s">
        <v>293</v>
      </c>
      <c r="H208" s="174">
        <v>4</v>
      </c>
      <c r="I208" s="175"/>
      <c r="J208" s="176">
        <f>ROUND(I208*H208,2)</f>
        <v>0</v>
      </c>
      <c r="K208" s="172" t="s">
        <v>130</v>
      </c>
      <c r="L208" s="41"/>
      <c r="M208" s="177" t="s">
        <v>5</v>
      </c>
      <c r="N208" s="178" t="s">
        <v>41</v>
      </c>
      <c r="O208" s="42"/>
      <c r="P208" s="179">
        <f>O208*H208</f>
        <v>0</v>
      </c>
      <c r="Q208" s="179">
        <v>0</v>
      </c>
      <c r="R208" s="179">
        <f>Q208*H208</f>
        <v>0</v>
      </c>
      <c r="S208" s="179">
        <v>9.1999999999999998E-3</v>
      </c>
      <c r="T208" s="180">
        <f>S208*H208</f>
        <v>3.6799999999999999E-2</v>
      </c>
      <c r="AR208" s="24" t="s">
        <v>230</v>
      </c>
      <c r="AT208" s="24" t="s">
        <v>126</v>
      </c>
      <c r="AU208" s="24" t="s">
        <v>82</v>
      </c>
      <c r="AY208" s="24" t="s">
        <v>123</v>
      </c>
      <c r="BE208" s="181">
        <f>IF(N208="základní",J208,0)</f>
        <v>0</v>
      </c>
      <c r="BF208" s="181">
        <f>IF(N208="snížená",J208,0)</f>
        <v>0</v>
      </c>
      <c r="BG208" s="181">
        <f>IF(N208="zákl. přenesená",J208,0)</f>
        <v>0</v>
      </c>
      <c r="BH208" s="181">
        <f>IF(N208="sníž. přenesená",J208,0)</f>
        <v>0</v>
      </c>
      <c r="BI208" s="181">
        <f>IF(N208="nulová",J208,0)</f>
        <v>0</v>
      </c>
      <c r="BJ208" s="24" t="s">
        <v>75</v>
      </c>
      <c r="BK208" s="181">
        <f>ROUND(I208*H208,2)</f>
        <v>0</v>
      </c>
      <c r="BL208" s="24" t="s">
        <v>230</v>
      </c>
      <c r="BM208" s="24" t="s">
        <v>294</v>
      </c>
    </row>
    <row r="209" spans="2:65" s="12" customFormat="1" x14ac:dyDescent="0.3">
      <c r="B209" s="191"/>
      <c r="D209" s="200" t="s">
        <v>133</v>
      </c>
      <c r="E209" s="209" t="s">
        <v>5</v>
      </c>
      <c r="F209" s="210" t="s">
        <v>922</v>
      </c>
      <c r="H209" s="211">
        <v>4</v>
      </c>
      <c r="I209" s="195"/>
      <c r="L209" s="191"/>
      <c r="M209" s="196"/>
      <c r="N209" s="197"/>
      <c r="O209" s="197"/>
      <c r="P209" s="197"/>
      <c r="Q209" s="197"/>
      <c r="R209" s="197"/>
      <c r="S209" s="197"/>
      <c r="T209" s="198"/>
      <c r="AT209" s="192" t="s">
        <v>133</v>
      </c>
      <c r="AU209" s="192" t="s">
        <v>82</v>
      </c>
      <c r="AV209" s="12" t="s">
        <v>82</v>
      </c>
      <c r="AW209" s="12" t="s">
        <v>34</v>
      </c>
      <c r="AX209" s="12" t="s">
        <v>75</v>
      </c>
      <c r="AY209" s="192" t="s">
        <v>123</v>
      </c>
    </row>
    <row r="210" spans="2:65" s="1" customFormat="1" ht="22.5" customHeight="1" x14ac:dyDescent="0.3">
      <c r="B210" s="169"/>
      <c r="C210" s="170" t="s">
        <v>295</v>
      </c>
      <c r="D210" s="170" t="s">
        <v>126</v>
      </c>
      <c r="E210" s="171" t="s">
        <v>296</v>
      </c>
      <c r="F210" s="172" t="s">
        <v>297</v>
      </c>
      <c r="G210" s="173" t="s">
        <v>293</v>
      </c>
      <c r="H210" s="174">
        <v>4</v>
      </c>
      <c r="I210" s="175"/>
      <c r="J210" s="176">
        <f>ROUND(I210*H210,2)</f>
        <v>0</v>
      </c>
      <c r="K210" s="172" t="s">
        <v>130</v>
      </c>
      <c r="L210" s="41"/>
      <c r="M210" s="177" t="s">
        <v>5</v>
      </c>
      <c r="N210" s="178" t="s">
        <v>41</v>
      </c>
      <c r="O210" s="42"/>
      <c r="P210" s="179">
        <f>O210*H210</f>
        <v>0</v>
      </c>
      <c r="Q210" s="179">
        <v>0</v>
      </c>
      <c r="R210" s="179">
        <f>Q210*H210</f>
        <v>0</v>
      </c>
      <c r="S210" s="179">
        <v>8.5999999999999998E-4</v>
      </c>
      <c r="T210" s="180">
        <f>S210*H210</f>
        <v>3.4399999999999999E-3</v>
      </c>
      <c r="AR210" s="24" t="s">
        <v>230</v>
      </c>
      <c r="AT210" s="24" t="s">
        <v>126</v>
      </c>
      <c r="AU210" s="24" t="s">
        <v>82</v>
      </c>
      <c r="AY210" s="24" t="s">
        <v>123</v>
      </c>
      <c r="BE210" s="181">
        <f>IF(N210="základní",J210,0)</f>
        <v>0</v>
      </c>
      <c r="BF210" s="181">
        <f>IF(N210="snížená",J210,0)</f>
        <v>0</v>
      </c>
      <c r="BG210" s="181">
        <f>IF(N210="zákl. přenesená",J210,0)</f>
        <v>0</v>
      </c>
      <c r="BH210" s="181">
        <f>IF(N210="sníž. přenesená",J210,0)</f>
        <v>0</v>
      </c>
      <c r="BI210" s="181">
        <f>IF(N210="nulová",J210,0)</f>
        <v>0</v>
      </c>
      <c r="BJ210" s="24" t="s">
        <v>75</v>
      </c>
      <c r="BK210" s="181">
        <f>ROUND(I210*H210,2)</f>
        <v>0</v>
      </c>
      <c r="BL210" s="24" t="s">
        <v>230</v>
      </c>
      <c r="BM210" s="24" t="s">
        <v>298</v>
      </c>
    </row>
    <row r="211" spans="2:65" s="12" customFormat="1" x14ac:dyDescent="0.3">
      <c r="B211" s="191"/>
      <c r="D211" s="183" t="s">
        <v>133</v>
      </c>
      <c r="E211" s="192" t="s">
        <v>5</v>
      </c>
      <c r="F211" s="193" t="s">
        <v>923</v>
      </c>
      <c r="H211" s="194">
        <v>4</v>
      </c>
      <c r="I211" s="195"/>
      <c r="L211" s="191"/>
      <c r="M211" s="196"/>
      <c r="N211" s="197"/>
      <c r="O211" s="197"/>
      <c r="P211" s="197"/>
      <c r="Q211" s="197"/>
      <c r="R211" s="197"/>
      <c r="S211" s="197"/>
      <c r="T211" s="198"/>
      <c r="AT211" s="192" t="s">
        <v>133</v>
      </c>
      <c r="AU211" s="192" t="s">
        <v>82</v>
      </c>
      <c r="AV211" s="12" t="s">
        <v>82</v>
      </c>
      <c r="AW211" s="12" t="s">
        <v>34</v>
      </c>
      <c r="AX211" s="12" t="s">
        <v>75</v>
      </c>
      <c r="AY211" s="192" t="s">
        <v>123</v>
      </c>
    </row>
    <row r="212" spans="2:65" s="10" customFormat="1" ht="29.85" customHeight="1" x14ac:dyDescent="0.3">
      <c r="B212" s="155"/>
      <c r="D212" s="166" t="s">
        <v>69</v>
      </c>
      <c r="E212" s="167" t="s">
        <v>299</v>
      </c>
      <c r="F212" s="167" t="s">
        <v>300</v>
      </c>
      <c r="I212" s="158"/>
      <c r="J212" s="168">
        <f>BK212</f>
        <v>0</v>
      </c>
      <c r="L212" s="155"/>
      <c r="M212" s="160"/>
      <c r="N212" s="161"/>
      <c r="O212" s="161"/>
      <c r="P212" s="162">
        <f>SUM(P213:P222)</f>
        <v>0</v>
      </c>
      <c r="Q212" s="161"/>
      <c r="R212" s="162">
        <f>SUM(R213:R222)</f>
        <v>0.17146</v>
      </c>
      <c r="S212" s="161"/>
      <c r="T212" s="163">
        <f>SUM(T213:T222)</f>
        <v>0.91154000000000002</v>
      </c>
      <c r="AR212" s="156" t="s">
        <v>82</v>
      </c>
      <c r="AT212" s="164" t="s">
        <v>69</v>
      </c>
      <c r="AU212" s="164" t="s">
        <v>75</v>
      </c>
      <c r="AY212" s="156" t="s">
        <v>123</v>
      </c>
      <c r="BK212" s="165">
        <f>SUM(BK213:BK222)</f>
        <v>0</v>
      </c>
    </row>
    <row r="213" spans="2:65" s="1" customFormat="1" ht="22.5" customHeight="1" x14ac:dyDescent="0.3">
      <c r="B213" s="169"/>
      <c r="C213" s="170" t="s">
        <v>301</v>
      </c>
      <c r="D213" s="170" t="s">
        <v>126</v>
      </c>
      <c r="E213" s="171" t="s">
        <v>302</v>
      </c>
      <c r="F213" s="172" t="s">
        <v>303</v>
      </c>
      <c r="G213" s="173" t="s">
        <v>189</v>
      </c>
      <c r="H213" s="174">
        <v>38.299999999999997</v>
      </c>
      <c r="I213" s="175"/>
      <c r="J213" s="176">
        <f>ROUND(I213*H213,2)</f>
        <v>0</v>
      </c>
      <c r="K213" s="172" t="s">
        <v>130</v>
      </c>
      <c r="L213" s="41"/>
      <c r="M213" s="177" t="s">
        <v>5</v>
      </c>
      <c r="N213" s="178" t="s">
        <v>41</v>
      </c>
      <c r="O213" s="42"/>
      <c r="P213" s="179">
        <f>O213*H213</f>
        <v>0</v>
      </c>
      <c r="Q213" s="179">
        <v>0</v>
      </c>
      <c r="R213" s="179">
        <f>Q213*H213</f>
        <v>0</v>
      </c>
      <c r="S213" s="179">
        <v>2.3800000000000002E-2</v>
      </c>
      <c r="T213" s="180">
        <f>S213*H213</f>
        <v>0.91154000000000002</v>
      </c>
      <c r="AR213" s="24" t="s">
        <v>230</v>
      </c>
      <c r="AT213" s="24" t="s">
        <v>126</v>
      </c>
      <c r="AU213" s="24" t="s">
        <v>82</v>
      </c>
      <c r="AY213" s="24" t="s">
        <v>123</v>
      </c>
      <c r="BE213" s="181">
        <f>IF(N213="základní",J213,0)</f>
        <v>0</v>
      </c>
      <c r="BF213" s="181">
        <f>IF(N213="snížená",J213,0)</f>
        <v>0</v>
      </c>
      <c r="BG213" s="181">
        <f>IF(N213="zákl. přenesená",J213,0)</f>
        <v>0</v>
      </c>
      <c r="BH213" s="181">
        <f>IF(N213="sníž. přenesená",J213,0)</f>
        <v>0</v>
      </c>
      <c r="BI213" s="181">
        <f>IF(N213="nulová",J213,0)</f>
        <v>0</v>
      </c>
      <c r="BJ213" s="24" t="s">
        <v>75</v>
      </c>
      <c r="BK213" s="181">
        <f>ROUND(I213*H213,2)</f>
        <v>0</v>
      </c>
      <c r="BL213" s="24" t="s">
        <v>230</v>
      </c>
      <c r="BM213" s="24" t="s">
        <v>304</v>
      </c>
    </row>
    <row r="214" spans="2:65" s="11" customFormat="1" x14ac:dyDescent="0.3">
      <c r="B214" s="182"/>
      <c r="D214" s="183" t="s">
        <v>133</v>
      </c>
      <c r="E214" s="184" t="s">
        <v>5</v>
      </c>
      <c r="F214" s="185" t="s">
        <v>305</v>
      </c>
      <c r="H214" s="186" t="s">
        <v>5</v>
      </c>
      <c r="I214" s="187"/>
      <c r="L214" s="182"/>
      <c r="M214" s="188"/>
      <c r="N214" s="189"/>
      <c r="O214" s="189"/>
      <c r="P214" s="189"/>
      <c r="Q214" s="189"/>
      <c r="R214" s="189"/>
      <c r="S214" s="189"/>
      <c r="T214" s="190"/>
      <c r="AT214" s="186" t="s">
        <v>133</v>
      </c>
      <c r="AU214" s="186" t="s">
        <v>82</v>
      </c>
      <c r="AV214" s="11" t="s">
        <v>75</v>
      </c>
      <c r="AW214" s="11" t="s">
        <v>34</v>
      </c>
      <c r="AX214" s="11" t="s">
        <v>70</v>
      </c>
      <c r="AY214" s="186" t="s">
        <v>123</v>
      </c>
    </row>
    <row r="215" spans="2:65" s="12" customFormat="1" x14ac:dyDescent="0.3">
      <c r="B215" s="191"/>
      <c r="D215" s="183" t="s">
        <v>133</v>
      </c>
      <c r="E215" s="192" t="s">
        <v>5</v>
      </c>
      <c r="F215" s="193" t="s">
        <v>924</v>
      </c>
      <c r="H215" s="194">
        <v>21.2</v>
      </c>
      <c r="I215" s="195"/>
      <c r="L215" s="191"/>
      <c r="M215" s="196"/>
      <c r="N215" s="197"/>
      <c r="O215" s="197"/>
      <c r="P215" s="197"/>
      <c r="Q215" s="197"/>
      <c r="R215" s="197"/>
      <c r="S215" s="197"/>
      <c r="T215" s="198"/>
      <c r="AT215" s="192" t="s">
        <v>133</v>
      </c>
      <c r="AU215" s="192" t="s">
        <v>82</v>
      </c>
      <c r="AV215" s="12" t="s">
        <v>82</v>
      </c>
      <c r="AW215" s="12" t="s">
        <v>34</v>
      </c>
      <c r="AX215" s="12" t="s">
        <v>70</v>
      </c>
      <c r="AY215" s="192" t="s">
        <v>123</v>
      </c>
    </row>
    <row r="216" spans="2:65" s="12" customFormat="1" x14ac:dyDescent="0.3">
      <c r="B216" s="191"/>
      <c r="D216" s="183" t="s">
        <v>133</v>
      </c>
      <c r="E216" s="192" t="s">
        <v>5</v>
      </c>
      <c r="F216" s="193" t="s">
        <v>925</v>
      </c>
      <c r="H216" s="194">
        <v>17.600000000000001</v>
      </c>
      <c r="I216" s="195"/>
      <c r="L216" s="191"/>
      <c r="M216" s="196"/>
      <c r="N216" s="197"/>
      <c r="O216" s="197"/>
      <c r="P216" s="197"/>
      <c r="Q216" s="197"/>
      <c r="R216" s="197"/>
      <c r="S216" s="197"/>
      <c r="T216" s="198"/>
      <c r="AT216" s="192" t="s">
        <v>133</v>
      </c>
      <c r="AU216" s="192" t="s">
        <v>82</v>
      </c>
      <c r="AV216" s="12" t="s">
        <v>82</v>
      </c>
      <c r="AW216" s="12" t="s">
        <v>34</v>
      </c>
      <c r="AX216" s="12" t="s">
        <v>70</v>
      </c>
      <c r="AY216" s="192" t="s">
        <v>123</v>
      </c>
    </row>
    <row r="217" spans="2:65" s="13" customFormat="1" x14ac:dyDescent="0.3">
      <c r="B217" s="199"/>
      <c r="D217" s="200" t="s">
        <v>133</v>
      </c>
      <c r="E217" s="201" t="s">
        <v>5</v>
      </c>
      <c r="F217" s="202" t="s">
        <v>140</v>
      </c>
      <c r="H217" s="203">
        <v>38.299999999999997</v>
      </c>
      <c r="I217" s="204"/>
      <c r="L217" s="199"/>
      <c r="M217" s="205"/>
      <c r="N217" s="206"/>
      <c r="O217" s="206"/>
      <c r="P217" s="206"/>
      <c r="Q217" s="206"/>
      <c r="R217" s="206"/>
      <c r="S217" s="206"/>
      <c r="T217" s="207"/>
      <c r="AT217" s="208" t="s">
        <v>133</v>
      </c>
      <c r="AU217" s="208" t="s">
        <v>82</v>
      </c>
      <c r="AV217" s="13" t="s">
        <v>131</v>
      </c>
      <c r="AW217" s="13" t="s">
        <v>34</v>
      </c>
      <c r="AX217" s="13" t="s">
        <v>75</v>
      </c>
      <c r="AY217" s="208" t="s">
        <v>123</v>
      </c>
    </row>
    <row r="218" spans="2:65" s="1" customFormat="1" ht="22.5" customHeight="1" x14ac:dyDescent="0.3">
      <c r="B218" s="169"/>
      <c r="C218" s="170" t="s">
        <v>306</v>
      </c>
      <c r="D218" s="170" t="s">
        <v>126</v>
      </c>
      <c r="E218" s="171" t="s">
        <v>307</v>
      </c>
      <c r="F218" s="172" t="s">
        <v>308</v>
      </c>
      <c r="G218" s="173" t="s">
        <v>155</v>
      </c>
      <c r="H218" s="174">
        <v>8</v>
      </c>
      <c r="I218" s="175"/>
      <c r="J218" s="176">
        <f>ROUND(I218*H218,2)</f>
        <v>0</v>
      </c>
      <c r="K218" s="172" t="s">
        <v>130</v>
      </c>
      <c r="L218" s="41"/>
      <c r="M218" s="177" t="s">
        <v>5</v>
      </c>
      <c r="N218" s="178" t="s">
        <v>41</v>
      </c>
      <c r="O218" s="42"/>
      <c r="P218" s="179">
        <f>O218*H218</f>
        <v>0</v>
      </c>
      <c r="Q218" s="179">
        <v>4.0999999999999999E-4</v>
      </c>
      <c r="R218" s="179">
        <f>Q218*H218</f>
        <v>3.2799999999999999E-3</v>
      </c>
      <c r="S218" s="179">
        <v>0</v>
      </c>
      <c r="T218" s="180">
        <f>S218*H218</f>
        <v>0</v>
      </c>
      <c r="AR218" s="24" t="s">
        <v>230</v>
      </c>
      <c r="AT218" s="24" t="s">
        <v>126</v>
      </c>
      <c r="AU218" s="24" t="s">
        <v>82</v>
      </c>
      <c r="AY218" s="24" t="s">
        <v>123</v>
      </c>
      <c r="BE218" s="181">
        <f>IF(N218="základní",J218,0)</f>
        <v>0</v>
      </c>
      <c r="BF218" s="181">
        <f>IF(N218="snížená",J218,0)</f>
        <v>0</v>
      </c>
      <c r="BG218" s="181">
        <f>IF(N218="zákl. přenesená",J218,0)</f>
        <v>0</v>
      </c>
      <c r="BH218" s="181">
        <f>IF(N218="sníž. přenesená",J218,0)</f>
        <v>0</v>
      </c>
      <c r="BI218" s="181">
        <f>IF(N218="nulová",J218,0)</f>
        <v>0</v>
      </c>
      <c r="BJ218" s="24" t="s">
        <v>75</v>
      </c>
      <c r="BK218" s="181">
        <f>ROUND(I218*H218,2)</f>
        <v>0</v>
      </c>
      <c r="BL218" s="24" t="s">
        <v>230</v>
      </c>
      <c r="BM218" s="24" t="s">
        <v>309</v>
      </c>
    </row>
    <row r="219" spans="2:65" s="1" customFormat="1" ht="31.5" customHeight="1" x14ac:dyDescent="0.3">
      <c r="B219" s="169"/>
      <c r="C219" s="170" t="s">
        <v>310</v>
      </c>
      <c r="D219" s="170" t="s">
        <v>126</v>
      </c>
      <c r="E219" s="171" t="s">
        <v>311</v>
      </c>
      <c r="F219" s="172" t="s">
        <v>312</v>
      </c>
      <c r="G219" s="173" t="s">
        <v>155</v>
      </c>
      <c r="H219" s="174">
        <v>6</v>
      </c>
      <c r="I219" s="175"/>
      <c r="J219" s="176">
        <f>ROUND(I219*H219,2)</f>
        <v>0</v>
      </c>
      <c r="K219" s="172" t="s">
        <v>130</v>
      </c>
      <c r="L219" s="41"/>
      <c r="M219" s="177" t="s">
        <v>5</v>
      </c>
      <c r="N219" s="178" t="s">
        <v>41</v>
      </c>
      <c r="O219" s="42"/>
      <c r="P219" s="179">
        <f>O219*H219</f>
        <v>0</v>
      </c>
      <c r="Q219" s="179">
        <v>2.8029999999999999E-2</v>
      </c>
      <c r="R219" s="179">
        <f>Q219*H219</f>
        <v>0.16818</v>
      </c>
      <c r="S219" s="179">
        <v>0</v>
      </c>
      <c r="T219" s="180">
        <f>S219*H219</f>
        <v>0</v>
      </c>
      <c r="AR219" s="24" t="s">
        <v>230</v>
      </c>
      <c r="AT219" s="24" t="s">
        <v>126</v>
      </c>
      <c r="AU219" s="24" t="s">
        <v>82</v>
      </c>
      <c r="AY219" s="24" t="s">
        <v>123</v>
      </c>
      <c r="BE219" s="181">
        <f>IF(N219="základní",J219,0)</f>
        <v>0</v>
      </c>
      <c r="BF219" s="181">
        <f>IF(N219="snížená",J219,0)</f>
        <v>0</v>
      </c>
      <c r="BG219" s="181">
        <f>IF(N219="zákl. přenesená",J219,0)</f>
        <v>0</v>
      </c>
      <c r="BH219" s="181">
        <f>IF(N219="sníž. přenesená",J219,0)</f>
        <v>0</v>
      </c>
      <c r="BI219" s="181">
        <f>IF(N219="nulová",J219,0)</f>
        <v>0</v>
      </c>
      <c r="BJ219" s="24" t="s">
        <v>75</v>
      </c>
      <c r="BK219" s="181">
        <f>ROUND(I219*H219,2)</f>
        <v>0</v>
      </c>
      <c r="BL219" s="24" t="s">
        <v>230</v>
      </c>
      <c r="BM219" s="24" t="s">
        <v>313</v>
      </c>
    </row>
    <row r="220" spans="2:65" s="1" customFormat="1" ht="31.5" customHeight="1" x14ac:dyDescent="0.3">
      <c r="B220" s="169"/>
      <c r="C220" s="170" t="s">
        <v>314</v>
      </c>
      <c r="D220" s="170" t="s">
        <v>126</v>
      </c>
      <c r="E220" s="171" t="s">
        <v>315</v>
      </c>
      <c r="F220" s="172" t="s">
        <v>316</v>
      </c>
      <c r="G220" s="173" t="s">
        <v>317</v>
      </c>
      <c r="H220" s="215"/>
      <c r="I220" s="175"/>
      <c r="J220" s="176">
        <f>ROUND(I220*H220,2)</f>
        <v>0</v>
      </c>
      <c r="K220" s="172" t="s">
        <v>130</v>
      </c>
      <c r="L220" s="41"/>
      <c r="M220" s="177" t="s">
        <v>5</v>
      </c>
      <c r="N220" s="178" t="s">
        <v>41</v>
      </c>
      <c r="O220" s="42"/>
      <c r="P220" s="179">
        <f>O220*H220</f>
        <v>0</v>
      </c>
      <c r="Q220" s="179">
        <v>0</v>
      </c>
      <c r="R220" s="179">
        <f>Q220*H220</f>
        <v>0</v>
      </c>
      <c r="S220" s="179">
        <v>0</v>
      </c>
      <c r="T220" s="180">
        <f>S220*H220</f>
        <v>0</v>
      </c>
      <c r="AR220" s="24" t="s">
        <v>230</v>
      </c>
      <c r="AT220" s="24" t="s">
        <v>126</v>
      </c>
      <c r="AU220" s="24" t="s">
        <v>82</v>
      </c>
      <c r="AY220" s="24" t="s">
        <v>123</v>
      </c>
      <c r="BE220" s="181">
        <f>IF(N220="základní",J220,0)</f>
        <v>0</v>
      </c>
      <c r="BF220" s="181">
        <f>IF(N220="snížená",J220,0)</f>
        <v>0</v>
      </c>
      <c r="BG220" s="181">
        <f>IF(N220="zákl. přenesená",J220,0)</f>
        <v>0</v>
      </c>
      <c r="BH220" s="181">
        <f>IF(N220="sníž. přenesená",J220,0)</f>
        <v>0</v>
      </c>
      <c r="BI220" s="181">
        <f>IF(N220="nulová",J220,0)</f>
        <v>0</v>
      </c>
      <c r="BJ220" s="24" t="s">
        <v>75</v>
      </c>
      <c r="BK220" s="181">
        <f>ROUND(I220*H220,2)</f>
        <v>0</v>
      </c>
      <c r="BL220" s="24" t="s">
        <v>230</v>
      </c>
      <c r="BM220" s="24" t="s">
        <v>318</v>
      </c>
    </row>
    <row r="221" spans="2:65" s="1" customFormat="1" ht="31.5" customHeight="1" x14ac:dyDescent="0.3">
      <c r="B221" s="169"/>
      <c r="C221" s="170" t="s">
        <v>319</v>
      </c>
      <c r="D221" s="170" t="s">
        <v>126</v>
      </c>
      <c r="E221" s="171" t="s">
        <v>320</v>
      </c>
      <c r="F221" s="172" t="s">
        <v>321</v>
      </c>
      <c r="G221" s="173" t="s">
        <v>266</v>
      </c>
      <c r="H221" s="174">
        <v>0.214</v>
      </c>
      <c r="I221" s="175"/>
      <c r="J221" s="176">
        <f>ROUND(I221*H221,2)</f>
        <v>0</v>
      </c>
      <c r="K221" s="172" t="s">
        <v>130</v>
      </c>
      <c r="L221" s="41"/>
      <c r="M221" s="177" t="s">
        <v>5</v>
      </c>
      <c r="N221" s="178" t="s">
        <v>41</v>
      </c>
      <c r="O221" s="42"/>
      <c r="P221" s="179">
        <f>O221*H221</f>
        <v>0</v>
      </c>
      <c r="Q221" s="179">
        <v>0</v>
      </c>
      <c r="R221" s="179">
        <f>Q221*H221</f>
        <v>0</v>
      </c>
      <c r="S221" s="179">
        <v>0</v>
      </c>
      <c r="T221" s="180">
        <f>S221*H221</f>
        <v>0</v>
      </c>
      <c r="AR221" s="24" t="s">
        <v>230</v>
      </c>
      <c r="AT221" s="24" t="s">
        <v>126</v>
      </c>
      <c r="AU221" s="24" t="s">
        <v>82</v>
      </c>
      <c r="AY221" s="24" t="s">
        <v>123</v>
      </c>
      <c r="BE221" s="181">
        <f>IF(N221="základní",J221,0)</f>
        <v>0</v>
      </c>
      <c r="BF221" s="181">
        <f>IF(N221="snížená",J221,0)</f>
        <v>0</v>
      </c>
      <c r="BG221" s="181">
        <f>IF(N221="zákl. přenesená",J221,0)</f>
        <v>0</v>
      </c>
      <c r="BH221" s="181">
        <f>IF(N221="sníž. přenesená",J221,0)</f>
        <v>0</v>
      </c>
      <c r="BI221" s="181">
        <f>IF(N221="nulová",J221,0)</f>
        <v>0</v>
      </c>
      <c r="BJ221" s="24" t="s">
        <v>75</v>
      </c>
      <c r="BK221" s="181">
        <f>ROUND(I221*H221,2)</f>
        <v>0</v>
      </c>
      <c r="BL221" s="24" t="s">
        <v>230</v>
      </c>
      <c r="BM221" s="24" t="s">
        <v>322</v>
      </c>
    </row>
    <row r="222" spans="2:65" s="1" customFormat="1" ht="44.25" customHeight="1" x14ac:dyDescent="0.3">
      <c r="B222" s="169"/>
      <c r="C222" s="170" t="s">
        <v>323</v>
      </c>
      <c r="D222" s="170" t="s">
        <v>126</v>
      </c>
      <c r="E222" s="171" t="s">
        <v>324</v>
      </c>
      <c r="F222" s="172" t="s">
        <v>325</v>
      </c>
      <c r="G222" s="173" t="s">
        <v>266</v>
      </c>
      <c r="H222" s="174">
        <v>0.214</v>
      </c>
      <c r="I222" s="175"/>
      <c r="J222" s="176">
        <f>ROUND(I222*H222,2)</f>
        <v>0</v>
      </c>
      <c r="K222" s="172" t="s">
        <v>130</v>
      </c>
      <c r="L222" s="41"/>
      <c r="M222" s="177" t="s">
        <v>5</v>
      </c>
      <c r="N222" s="178" t="s">
        <v>41</v>
      </c>
      <c r="O222" s="42"/>
      <c r="P222" s="179">
        <f>O222*H222</f>
        <v>0</v>
      </c>
      <c r="Q222" s="179">
        <v>0</v>
      </c>
      <c r="R222" s="179">
        <f>Q222*H222</f>
        <v>0</v>
      </c>
      <c r="S222" s="179">
        <v>0</v>
      </c>
      <c r="T222" s="180">
        <f>S222*H222</f>
        <v>0</v>
      </c>
      <c r="AR222" s="24" t="s">
        <v>230</v>
      </c>
      <c r="AT222" s="24" t="s">
        <v>126</v>
      </c>
      <c r="AU222" s="24" t="s">
        <v>82</v>
      </c>
      <c r="AY222" s="24" t="s">
        <v>123</v>
      </c>
      <c r="BE222" s="181">
        <f>IF(N222="základní",J222,0)</f>
        <v>0</v>
      </c>
      <c r="BF222" s="181">
        <f>IF(N222="snížená",J222,0)</f>
        <v>0</v>
      </c>
      <c r="BG222" s="181">
        <f>IF(N222="zákl. přenesená",J222,0)</f>
        <v>0</v>
      </c>
      <c r="BH222" s="181">
        <f>IF(N222="sníž. přenesená",J222,0)</f>
        <v>0</v>
      </c>
      <c r="BI222" s="181">
        <f>IF(N222="nulová",J222,0)</f>
        <v>0</v>
      </c>
      <c r="BJ222" s="24" t="s">
        <v>75</v>
      </c>
      <c r="BK222" s="181">
        <f>ROUND(I222*H222,2)</f>
        <v>0</v>
      </c>
      <c r="BL222" s="24" t="s">
        <v>230</v>
      </c>
      <c r="BM222" s="24" t="s">
        <v>326</v>
      </c>
    </row>
    <row r="223" spans="2:65" s="10" customFormat="1" ht="29.85" customHeight="1" x14ac:dyDescent="0.3">
      <c r="B223" s="155"/>
      <c r="D223" s="166" t="s">
        <v>69</v>
      </c>
      <c r="E223" s="167" t="s">
        <v>327</v>
      </c>
      <c r="F223" s="167" t="s">
        <v>328</v>
      </c>
      <c r="I223" s="158"/>
      <c r="J223" s="168">
        <f>BK223</f>
        <v>0</v>
      </c>
      <c r="L223" s="155"/>
      <c r="M223" s="160"/>
      <c r="N223" s="161"/>
      <c r="O223" s="161"/>
      <c r="P223" s="162">
        <f>SUM(P224:P296)</f>
        <v>0</v>
      </c>
      <c r="Q223" s="161"/>
      <c r="R223" s="162">
        <f>SUM(R224:R296)</f>
        <v>2.8385400000000001</v>
      </c>
      <c r="S223" s="161"/>
      <c r="T223" s="163">
        <f>SUM(T224:T296)</f>
        <v>0</v>
      </c>
      <c r="AR223" s="156" t="s">
        <v>82</v>
      </c>
      <c r="AT223" s="164" t="s">
        <v>69</v>
      </c>
      <c r="AU223" s="164" t="s">
        <v>75</v>
      </c>
      <c r="AY223" s="156" t="s">
        <v>123</v>
      </c>
      <c r="BK223" s="165">
        <f>SUM(BK224:BK296)</f>
        <v>0</v>
      </c>
    </row>
    <row r="224" spans="2:65" s="1" customFormat="1" ht="31.5" customHeight="1" x14ac:dyDescent="0.3">
      <c r="B224" s="169"/>
      <c r="C224" s="170" t="s">
        <v>329</v>
      </c>
      <c r="D224" s="170" t="s">
        <v>126</v>
      </c>
      <c r="E224" s="171" t="s">
        <v>330</v>
      </c>
      <c r="F224" s="172" t="s">
        <v>331</v>
      </c>
      <c r="G224" s="173" t="s">
        <v>155</v>
      </c>
      <c r="H224" s="174">
        <v>43</v>
      </c>
      <c r="I224" s="175"/>
      <c r="J224" s="176">
        <f>ROUND(I224*H224,2)</f>
        <v>0</v>
      </c>
      <c r="K224" s="172" t="s">
        <v>130</v>
      </c>
      <c r="L224" s="41"/>
      <c r="M224" s="177" t="s">
        <v>5</v>
      </c>
      <c r="N224" s="178" t="s">
        <v>41</v>
      </c>
      <c r="O224" s="42"/>
      <c r="P224" s="179">
        <f>O224*H224</f>
        <v>0</v>
      </c>
      <c r="Q224" s="179">
        <v>0</v>
      </c>
      <c r="R224" s="179">
        <f>Q224*H224</f>
        <v>0</v>
      </c>
      <c r="S224" s="179">
        <v>0</v>
      </c>
      <c r="T224" s="180">
        <f>S224*H224</f>
        <v>0</v>
      </c>
      <c r="AR224" s="24" t="s">
        <v>230</v>
      </c>
      <c r="AT224" s="24" t="s">
        <v>126</v>
      </c>
      <c r="AU224" s="24" t="s">
        <v>82</v>
      </c>
      <c r="AY224" s="24" t="s">
        <v>123</v>
      </c>
      <c r="BE224" s="181">
        <f>IF(N224="základní",J224,0)</f>
        <v>0</v>
      </c>
      <c r="BF224" s="181">
        <f>IF(N224="snížená",J224,0)</f>
        <v>0</v>
      </c>
      <c r="BG224" s="181">
        <f>IF(N224="zákl. přenesená",J224,0)</f>
        <v>0</v>
      </c>
      <c r="BH224" s="181">
        <f>IF(N224="sníž. přenesená",J224,0)</f>
        <v>0</v>
      </c>
      <c r="BI224" s="181">
        <f>IF(N224="nulová",J224,0)</f>
        <v>0</v>
      </c>
      <c r="BJ224" s="24" t="s">
        <v>75</v>
      </c>
      <c r="BK224" s="181">
        <f>ROUND(I224*H224,2)</f>
        <v>0</v>
      </c>
      <c r="BL224" s="24" t="s">
        <v>230</v>
      </c>
      <c r="BM224" s="24" t="s">
        <v>332</v>
      </c>
    </row>
    <row r="225" spans="2:65" s="11" customFormat="1" x14ac:dyDescent="0.3">
      <c r="B225" s="182"/>
      <c r="D225" s="183" t="s">
        <v>133</v>
      </c>
      <c r="E225" s="184" t="s">
        <v>5</v>
      </c>
      <c r="F225" s="185" t="s">
        <v>333</v>
      </c>
      <c r="H225" s="186" t="s">
        <v>5</v>
      </c>
      <c r="I225" s="187"/>
      <c r="L225" s="182"/>
      <c r="M225" s="188"/>
      <c r="N225" s="189"/>
      <c r="O225" s="189"/>
      <c r="P225" s="189"/>
      <c r="Q225" s="189"/>
      <c r="R225" s="189"/>
      <c r="S225" s="189"/>
      <c r="T225" s="190"/>
      <c r="AT225" s="186" t="s">
        <v>133</v>
      </c>
      <c r="AU225" s="186" t="s">
        <v>82</v>
      </c>
      <c r="AV225" s="11" t="s">
        <v>75</v>
      </c>
      <c r="AW225" s="11" t="s">
        <v>34</v>
      </c>
      <c r="AX225" s="11" t="s">
        <v>70</v>
      </c>
      <c r="AY225" s="186" t="s">
        <v>123</v>
      </c>
    </row>
    <row r="226" spans="2:65" s="12" customFormat="1" x14ac:dyDescent="0.3">
      <c r="B226" s="191"/>
      <c r="D226" s="200" t="s">
        <v>133</v>
      </c>
      <c r="E226" s="209" t="s">
        <v>5</v>
      </c>
      <c r="F226" s="210" t="s">
        <v>334</v>
      </c>
      <c r="H226" s="211">
        <v>43</v>
      </c>
      <c r="I226" s="195"/>
      <c r="L226" s="191"/>
      <c r="M226" s="196"/>
      <c r="N226" s="197"/>
      <c r="O226" s="197"/>
      <c r="P226" s="197"/>
      <c r="Q226" s="197"/>
      <c r="R226" s="197"/>
      <c r="S226" s="197"/>
      <c r="T226" s="198"/>
      <c r="AT226" s="192" t="s">
        <v>133</v>
      </c>
      <c r="AU226" s="192" t="s">
        <v>82</v>
      </c>
      <c r="AV226" s="12" t="s">
        <v>82</v>
      </c>
      <c r="AW226" s="12" t="s">
        <v>34</v>
      </c>
      <c r="AX226" s="12" t="s">
        <v>75</v>
      </c>
      <c r="AY226" s="192" t="s">
        <v>123</v>
      </c>
    </row>
    <row r="227" spans="2:65" s="1" customFormat="1" ht="22.5" customHeight="1" x14ac:dyDescent="0.3">
      <c r="B227" s="169"/>
      <c r="C227" s="216" t="s">
        <v>335</v>
      </c>
      <c r="D227" s="216" t="s">
        <v>336</v>
      </c>
      <c r="E227" s="217" t="s">
        <v>337</v>
      </c>
      <c r="F227" s="218" t="s">
        <v>338</v>
      </c>
      <c r="G227" s="219" t="s">
        <v>155</v>
      </c>
      <c r="H227" s="220">
        <v>43</v>
      </c>
      <c r="I227" s="221"/>
      <c r="J227" s="222">
        <f>ROUND(I227*H227,2)</f>
        <v>0</v>
      </c>
      <c r="K227" s="218" t="s">
        <v>130</v>
      </c>
      <c r="L227" s="223"/>
      <c r="M227" s="224" t="s">
        <v>5</v>
      </c>
      <c r="N227" s="225" t="s">
        <v>41</v>
      </c>
      <c r="O227" s="42"/>
      <c r="P227" s="179">
        <f>O227*H227</f>
        <v>0</v>
      </c>
      <c r="Q227" s="179">
        <v>5.0000000000000002E-5</v>
      </c>
      <c r="R227" s="179">
        <f>Q227*H227</f>
        <v>2.15E-3</v>
      </c>
      <c r="S227" s="179">
        <v>0</v>
      </c>
      <c r="T227" s="180">
        <f>S227*H227</f>
        <v>0</v>
      </c>
      <c r="AR227" s="24" t="s">
        <v>314</v>
      </c>
      <c r="AT227" s="24" t="s">
        <v>336</v>
      </c>
      <c r="AU227" s="24" t="s">
        <v>82</v>
      </c>
      <c r="AY227" s="24" t="s">
        <v>123</v>
      </c>
      <c r="BE227" s="181">
        <f>IF(N227="základní",J227,0)</f>
        <v>0</v>
      </c>
      <c r="BF227" s="181">
        <f>IF(N227="snížená",J227,0)</f>
        <v>0</v>
      </c>
      <c r="BG227" s="181">
        <f>IF(N227="zákl. přenesená",J227,0)</f>
        <v>0</v>
      </c>
      <c r="BH227" s="181">
        <f>IF(N227="sníž. přenesená",J227,0)</f>
        <v>0</v>
      </c>
      <c r="BI227" s="181">
        <f>IF(N227="nulová",J227,0)</f>
        <v>0</v>
      </c>
      <c r="BJ227" s="24" t="s">
        <v>75</v>
      </c>
      <c r="BK227" s="181">
        <f>ROUND(I227*H227,2)</f>
        <v>0</v>
      </c>
      <c r="BL227" s="24" t="s">
        <v>230</v>
      </c>
      <c r="BM227" s="24" t="s">
        <v>339</v>
      </c>
    </row>
    <row r="228" spans="2:65" s="1" customFormat="1" ht="31.5" customHeight="1" x14ac:dyDescent="0.3">
      <c r="B228" s="169"/>
      <c r="C228" s="170" t="s">
        <v>340</v>
      </c>
      <c r="D228" s="170" t="s">
        <v>126</v>
      </c>
      <c r="E228" s="171" t="s">
        <v>341</v>
      </c>
      <c r="F228" s="172" t="s">
        <v>342</v>
      </c>
      <c r="G228" s="173" t="s">
        <v>155</v>
      </c>
      <c r="H228" s="174">
        <v>2</v>
      </c>
      <c r="I228" s="175"/>
      <c r="J228" s="176">
        <f>ROUND(I228*H228,2)</f>
        <v>0</v>
      </c>
      <c r="K228" s="172" t="s">
        <v>130</v>
      </c>
      <c r="L228" s="41"/>
      <c r="M228" s="177" t="s">
        <v>5</v>
      </c>
      <c r="N228" s="178" t="s">
        <v>41</v>
      </c>
      <c r="O228" s="42"/>
      <c r="P228" s="179">
        <f>O228*H228</f>
        <v>0</v>
      </c>
      <c r="Q228" s="179">
        <v>0</v>
      </c>
      <c r="R228" s="179">
        <f>Q228*H228</f>
        <v>0</v>
      </c>
      <c r="S228" s="179">
        <v>0</v>
      </c>
      <c r="T228" s="180">
        <f>S228*H228</f>
        <v>0</v>
      </c>
      <c r="AR228" s="24" t="s">
        <v>230</v>
      </c>
      <c r="AT228" s="24" t="s">
        <v>126</v>
      </c>
      <c r="AU228" s="24" t="s">
        <v>82</v>
      </c>
      <c r="AY228" s="24" t="s">
        <v>123</v>
      </c>
      <c r="BE228" s="181">
        <f>IF(N228="základní",J228,0)</f>
        <v>0</v>
      </c>
      <c r="BF228" s="181">
        <f>IF(N228="snížená",J228,0)</f>
        <v>0</v>
      </c>
      <c r="BG228" s="181">
        <f>IF(N228="zákl. přenesená",J228,0)</f>
        <v>0</v>
      </c>
      <c r="BH228" s="181">
        <f>IF(N228="sníž. přenesená",J228,0)</f>
        <v>0</v>
      </c>
      <c r="BI228" s="181">
        <f>IF(N228="nulová",J228,0)</f>
        <v>0</v>
      </c>
      <c r="BJ228" s="24" t="s">
        <v>75</v>
      </c>
      <c r="BK228" s="181">
        <f>ROUND(I228*H228,2)</f>
        <v>0</v>
      </c>
      <c r="BL228" s="24" t="s">
        <v>230</v>
      </c>
      <c r="BM228" s="24" t="s">
        <v>343</v>
      </c>
    </row>
    <row r="229" spans="2:65" s="11" customFormat="1" x14ac:dyDescent="0.3">
      <c r="B229" s="182"/>
      <c r="D229" s="183" t="s">
        <v>133</v>
      </c>
      <c r="E229" s="184" t="s">
        <v>5</v>
      </c>
      <c r="F229" s="185" t="s">
        <v>333</v>
      </c>
      <c r="H229" s="186" t="s">
        <v>5</v>
      </c>
      <c r="I229" s="187"/>
      <c r="L229" s="182"/>
      <c r="M229" s="188"/>
      <c r="N229" s="189"/>
      <c r="O229" s="189"/>
      <c r="P229" s="189"/>
      <c r="Q229" s="189"/>
      <c r="R229" s="189"/>
      <c r="S229" s="189"/>
      <c r="T229" s="190"/>
      <c r="AT229" s="186" t="s">
        <v>133</v>
      </c>
      <c r="AU229" s="186" t="s">
        <v>82</v>
      </c>
      <c r="AV229" s="11" t="s">
        <v>75</v>
      </c>
      <c r="AW229" s="11" t="s">
        <v>34</v>
      </c>
      <c r="AX229" s="11" t="s">
        <v>70</v>
      </c>
      <c r="AY229" s="186" t="s">
        <v>123</v>
      </c>
    </row>
    <row r="230" spans="2:65" s="12" customFormat="1" x14ac:dyDescent="0.3">
      <c r="B230" s="191"/>
      <c r="D230" s="200" t="s">
        <v>133</v>
      </c>
      <c r="E230" s="209" t="s">
        <v>5</v>
      </c>
      <c r="F230" s="210" t="s">
        <v>344</v>
      </c>
      <c r="H230" s="211">
        <v>2</v>
      </c>
      <c r="I230" s="195"/>
      <c r="L230" s="191"/>
      <c r="M230" s="196"/>
      <c r="N230" s="197"/>
      <c r="O230" s="197"/>
      <c r="P230" s="197"/>
      <c r="Q230" s="197"/>
      <c r="R230" s="197"/>
      <c r="S230" s="197"/>
      <c r="T230" s="198"/>
      <c r="AT230" s="192" t="s">
        <v>133</v>
      </c>
      <c r="AU230" s="192" t="s">
        <v>82</v>
      </c>
      <c r="AV230" s="12" t="s">
        <v>82</v>
      </c>
      <c r="AW230" s="12" t="s">
        <v>34</v>
      </c>
      <c r="AX230" s="12" t="s">
        <v>75</v>
      </c>
      <c r="AY230" s="192" t="s">
        <v>123</v>
      </c>
    </row>
    <row r="231" spans="2:65" s="1" customFormat="1" ht="22.5" customHeight="1" x14ac:dyDescent="0.3">
      <c r="B231" s="169"/>
      <c r="C231" s="216" t="s">
        <v>345</v>
      </c>
      <c r="D231" s="216" t="s">
        <v>336</v>
      </c>
      <c r="E231" s="217" t="s">
        <v>346</v>
      </c>
      <c r="F231" s="218" t="s">
        <v>347</v>
      </c>
      <c r="G231" s="219" t="s">
        <v>155</v>
      </c>
      <c r="H231" s="220">
        <v>2</v>
      </c>
      <c r="I231" s="221"/>
      <c r="J231" s="222">
        <f>ROUND(I231*H231,2)</f>
        <v>0</v>
      </c>
      <c r="K231" s="218" t="s">
        <v>130</v>
      </c>
      <c r="L231" s="223"/>
      <c r="M231" s="224" t="s">
        <v>5</v>
      </c>
      <c r="N231" s="225" t="s">
        <v>41</v>
      </c>
      <c r="O231" s="42"/>
      <c r="P231" s="179">
        <f>O231*H231</f>
        <v>0</v>
      </c>
      <c r="Q231" s="179">
        <v>5.0000000000000002E-5</v>
      </c>
      <c r="R231" s="179">
        <f>Q231*H231</f>
        <v>1E-4</v>
      </c>
      <c r="S231" s="179">
        <v>0</v>
      </c>
      <c r="T231" s="180">
        <f>S231*H231</f>
        <v>0</v>
      </c>
      <c r="AR231" s="24" t="s">
        <v>314</v>
      </c>
      <c r="AT231" s="24" t="s">
        <v>336</v>
      </c>
      <c r="AU231" s="24" t="s">
        <v>82</v>
      </c>
      <c r="AY231" s="24" t="s">
        <v>123</v>
      </c>
      <c r="BE231" s="181">
        <f>IF(N231="základní",J231,0)</f>
        <v>0</v>
      </c>
      <c r="BF231" s="181">
        <f>IF(N231="snížená",J231,0)</f>
        <v>0</v>
      </c>
      <c r="BG231" s="181">
        <f>IF(N231="zákl. přenesená",J231,0)</f>
        <v>0</v>
      </c>
      <c r="BH231" s="181">
        <f>IF(N231="sníž. přenesená",J231,0)</f>
        <v>0</v>
      </c>
      <c r="BI231" s="181">
        <f>IF(N231="nulová",J231,0)</f>
        <v>0</v>
      </c>
      <c r="BJ231" s="24" t="s">
        <v>75</v>
      </c>
      <c r="BK231" s="181">
        <f>ROUND(I231*H231,2)</f>
        <v>0</v>
      </c>
      <c r="BL231" s="24" t="s">
        <v>230</v>
      </c>
      <c r="BM231" s="24" t="s">
        <v>348</v>
      </c>
    </row>
    <row r="232" spans="2:65" s="1" customFormat="1" ht="31.5" customHeight="1" x14ac:dyDescent="0.3">
      <c r="B232" s="169"/>
      <c r="C232" s="170" t="s">
        <v>349</v>
      </c>
      <c r="D232" s="170" t="s">
        <v>126</v>
      </c>
      <c r="E232" s="171" t="s">
        <v>350</v>
      </c>
      <c r="F232" s="172" t="s">
        <v>351</v>
      </c>
      <c r="G232" s="173" t="s">
        <v>155</v>
      </c>
      <c r="H232" s="174">
        <v>1</v>
      </c>
      <c r="I232" s="175"/>
      <c r="J232" s="176">
        <f>ROUND(I232*H232,2)</f>
        <v>0</v>
      </c>
      <c r="K232" s="172" t="s">
        <v>130</v>
      </c>
      <c r="L232" s="41"/>
      <c r="M232" s="177" t="s">
        <v>5</v>
      </c>
      <c r="N232" s="178" t="s">
        <v>41</v>
      </c>
      <c r="O232" s="42"/>
      <c r="P232" s="179">
        <f>O232*H232</f>
        <v>0</v>
      </c>
      <c r="Q232" s="179">
        <v>0</v>
      </c>
      <c r="R232" s="179">
        <f>Q232*H232</f>
        <v>0</v>
      </c>
      <c r="S232" s="179">
        <v>0</v>
      </c>
      <c r="T232" s="180">
        <f>S232*H232</f>
        <v>0</v>
      </c>
      <c r="AR232" s="24" t="s">
        <v>230</v>
      </c>
      <c r="AT232" s="24" t="s">
        <v>126</v>
      </c>
      <c r="AU232" s="24" t="s">
        <v>82</v>
      </c>
      <c r="AY232" s="24" t="s">
        <v>123</v>
      </c>
      <c r="BE232" s="181">
        <f>IF(N232="základní",J232,0)</f>
        <v>0</v>
      </c>
      <c r="BF232" s="181">
        <f>IF(N232="snížená",J232,0)</f>
        <v>0</v>
      </c>
      <c r="BG232" s="181">
        <f>IF(N232="zákl. přenesená",J232,0)</f>
        <v>0</v>
      </c>
      <c r="BH232" s="181">
        <f>IF(N232="sníž. přenesená",J232,0)</f>
        <v>0</v>
      </c>
      <c r="BI232" s="181">
        <f>IF(N232="nulová",J232,0)</f>
        <v>0</v>
      </c>
      <c r="BJ232" s="24" t="s">
        <v>75</v>
      </c>
      <c r="BK232" s="181">
        <f>ROUND(I232*H232,2)</f>
        <v>0</v>
      </c>
      <c r="BL232" s="24" t="s">
        <v>230</v>
      </c>
      <c r="BM232" s="24" t="s">
        <v>352</v>
      </c>
    </row>
    <row r="233" spans="2:65" s="11" customFormat="1" x14ac:dyDescent="0.3">
      <c r="B233" s="182"/>
      <c r="D233" s="183" t="s">
        <v>133</v>
      </c>
      <c r="E233" s="184" t="s">
        <v>5</v>
      </c>
      <c r="F233" s="185" t="s">
        <v>333</v>
      </c>
      <c r="H233" s="186" t="s">
        <v>5</v>
      </c>
      <c r="I233" s="187"/>
      <c r="L233" s="182"/>
      <c r="M233" s="188"/>
      <c r="N233" s="189"/>
      <c r="O233" s="189"/>
      <c r="P233" s="189"/>
      <c r="Q233" s="189"/>
      <c r="R233" s="189"/>
      <c r="S233" s="189"/>
      <c r="T233" s="190"/>
      <c r="AT233" s="186" t="s">
        <v>133</v>
      </c>
      <c r="AU233" s="186" t="s">
        <v>82</v>
      </c>
      <c r="AV233" s="11" t="s">
        <v>75</v>
      </c>
      <c r="AW233" s="11" t="s">
        <v>34</v>
      </c>
      <c r="AX233" s="11" t="s">
        <v>70</v>
      </c>
      <c r="AY233" s="186" t="s">
        <v>123</v>
      </c>
    </row>
    <row r="234" spans="2:65" s="12" customFormat="1" x14ac:dyDescent="0.3">
      <c r="B234" s="191"/>
      <c r="D234" s="200" t="s">
        <v>133</v>
      </c>
      <c r="E234" s="209" t="s">
        <v>5</v>
      </c>
      <c r="F234" s="210" t="s">
        <v>158</v>
      </c>
      <c r="H234" s="211">
        <v>1</v>
      </c>
      <c r="I234" s="195"/>
      <c r="L234" s="191"/>
      <c r="M234" s="196"/>
      <c r="N234" s="197"/>
      <c r="O234" s="197"/>
      <c r="P234" s="197"/>
      <c r="Q234" s="197"/>
      <c r="R234" s="197"/>
      <c r="S234" s="197"/>
      <c r="T234" s="198"/>
      <c r="AT234" s="192" t="s">
        <v>133</v>
      </c>
      <c r="AU234" s="192" t="s">
        <v>82</v>
      </c>
      <c r="AV234" s="12" t="s">
        <v>82</v>
      </c>
      <c r="AW234" s="12" t="s">
        <v>34</v>
      </c>
      <c r="AX234" s="12" t="s">
        <v>75</v>
      </c>
      <c r="AY234" s="192" t="s">
        <v>123</v>
      </c>
    </row>
    <row r="235" spans="2:65" s="1" customFormat="1" ht="22.5" customHeight="1" x14ac:dyDescent="0.3">
      <c r="B235" s="169"/>
      <c r="C235" s="216" t="s">
        <v>353</v>
      </c>
      <c r="D235" s="216" t="s">
        <v>336</v>
      </c>
      <c r="E235" s="217" t="s">
        <v>354</v>
      </c>
      <c r="F235" s="218" t="s">
        <v>355</v>
      </c>
      <c r="G235" s="219" t="s">
        <v>155</v>
      </c>
      <c r="H235" s="220">
        <v>1</v>
      </c>
      <c r="I235" s="221"/>
      <c r="J235" s="222">
        <f>ROUND(I235*H235,2)</f>
        <v>0</v>
      </c>
      <c r="K235" s="218" t="s">
        <v>130</v>
      </c>
      <c r="L235" s="223"/>
      <c r="M235" s="224" t="s">
        <v>5</v>
      </c>
      <c r="N235" s="225" t="s">
        <v>41</v>
      </c>
      <c r="O235" s="42"/>
      <c r="P235" s="179">
        <f>O235*H235</f>
        <v>0</v>
      </c>
      <c r="Q235" s="179">
        <v>6.0000000000000002E-5</v>
      </c>
      <c r="R235" s="179">
        <f>Q235*H235</f>
        <v>6.0000000000000002E-5</v>
      </c>
      <c r="S235" s="179">
        <v>0</v>
      </c>
      <c r="T235" s="180">
        <f>S235*H235</f>
        <v>0</v>
      </c>
      <c r="AR235" s="24" t="s">
        <v>314</v>
      </c>
      <c r="AT235" s="24" t="s">
        <v>336</v>
      </c>
      <c r="AU235" s="24" t="s">
        <v>82</v>
      </c>
      <c r="AY235" s="24" t="s">
        <v>123</v>
      </c>
      <c r="BE235" s="181">
        <f>IF(N235="základní",J235,0)</f>
        <v>0</v>
      </c>
      <c r="BF235" s="181">
        <f>IF(N235="snížená",J235,0)</f>
        <v>0</v>
      </c>
      <c r="BG235" s="181">
        <f>IF(N235="zákl. přenesená",J235,0)</f>
        <v>0</v>
      </c>
      <c r="BH235" s="181">
        <f>IF(N235="sníž. přenesená",J235,0)</f>
        <v>0</v>
      </c>
      <c r="BI235" s="181">
        <f>IF(N235="nulová",J235,0)</f>
        <v>0</v>
      </c>
      <c r="BJ235" s="24" t="s">
        <v>75</v>
      </c>
      <c r="BK235" s="181">
        <f>ROUND(I235*H235,2)</f>
        <v>0</v>
      </c>
      <c r="BL235" s="24" t="s">
        <v>230</v>
      </c>
      <c r="BM235" s="24" t="s">
        <v>356</v>
      </c>
    </row>
    <row r="236" spans="2:65" s="1" customFormat="1" ht="31.5" customHeight="1" x14ac:dyDescent="0.3">
      <c r="B236" s="169"/>
      <c r="C236" s="170" t="s">
        <v>357</v>
      </c>
      <c r="D236" s="170" t="s">
        <v>126</v>
      </c>
      <c r="E236" s="171" t="s">
        <v>358</v>
      </c>
      <c r="F236" s="172" t="s">
        <v>359</v>
      </c>
      <c r="G236" s="173" t="s">
        <v>155</v>
      </c>
      <c r="H236" s="174">
        <v>28</v>
      </c>
      <c r="I236" s="175"/>
      <c r="J236" s="176">
        <f>ROUND(I236*H236,2)</f>
        <v>0</v>
      </c>
      <c r="K236" s="172" t="s">
        <v>130</v>
      </c>
      <c r="L236" s="41"/>
      <c r="M236" s="177" t="s">
        <v>5</v>
      </c>
      <c r="N236" s="178" t="s">
        <v>41</v>
      </c>
      <c r="O236" s="42"/>
      <c r="P236" s="179">
        <f>O236*H236</f>
        <v>0</v>
      </c>
      <c r="Q236" s="179">
        <v>0</v>
      </c>
      <c r="R236" s="179">
        <f>Q236*H236</f>
        <v>0</v>
      </c>
      <c r="S236" s="179">
        <v>0</v>
      </c>
      <c r="T236" s="180">
        <f>S236*H236</f>
        <v>0</v>
      </c>
      <c r="AR236" s="24" t="s">
        <v>230</v>
      </c>
      <c r="AT236" s="24" t="s">
        <v>126</v>
      </c>
      <c r="AU236" s="24" t="s">
        <v>82</v>
      </c>
      <c r="AY236" s="24" t="s">
        <v>123</v>
      </c>
      <c r="BE236" s="181">
        <f>IF(N236="základní",J236,0)</f>
        <v>0</v>
      </c>
      <c r="BF236" s="181">
        <f>IF(N236="snížená",J236,0)</f>
        <v>0</v>
      </c>
      <c r="BG236" s="181">
        <f>IF(N236="zákl. přenesená",J236,0)</f>
        <v>0</v>
      </c>
      <c r="BH236" s="181">
        <f>IF(N236="sníž. přenesená",J236,0)</f>
        <v>0</v>
      </c>
      <c r="BI236" s="181">
        <f>IF(N236="nulová",J236,0)</f>
        <v>0</v>
      </c>
      <c r="BJ236" s="24" t="s">
        <v>75</v>
      </c>
      <c r="BK236" s="181">
        <f>ROUND(I236*H236,2)</f>
        <v>0</v>
      </c>
      <c r="BL236" s="24" t="s">
        <v>230</v>
      </c>
      <c r="BM236" s="24" t="s">
        <v>360</v>
      </c>
    </row>
    <row r="237" spans="2:65" s="11" customFormat="1" x14ac:dyDescent="0.3">
      <c r="B237" s="182"/>
      <c r="D237" s="183" t="s">
        <v>133</v>
      </c>
      <c r="E237" s="184" t="s">
        <v>5</v>
      </c>
      <c r="F237" s="185" t="s">
        <v>333</v>
      </c>
      <c r="H237" s="186" t="s">
        <v>5</v>
      </c>
      <c r="I237" s="187"/>
      <c r="L237" s="182"/>
      <c r="M237" s="188"/>
      <c r="N237" s="189"/>
      <c r="O237" s="189"/>
      <c r="P237" s="189"/>
      <c r="Q237" s="189"/>
      <c r="R237" s="189"/>
      <c r="S237" s="189"/>
      <c r="T237" s="190"/>
      <c r="AT237" s="186" t="s">
        <v>133</v>
      </c>
      <c r="AU237" s="186" t="s">
        <v>82</v>
      </c>
      <c r="AV237" s="11" t="s">
        <v>75</v>
      </c>
      <c r="AW237" s="11" t="s">
        <v>34</v>
      </c>
      <c r="AX237" s="11" t="s">
        <v>70</v>
      </c>
      <c r="AY237" s="186" t="s">
        <v>123</v>
      </c>
    </row>
    <row r="238" spans="2:65" s="12" customFormat="1" x14ac:dyDescent="0.3">
      <c r="B238" s="191"/>
      <c r="D238" s="183" t="s">
        <v>133</v>
      </c>
      <c r="E238" s="192" t="s">
        <v>5</v>
      </c>
      <c r="F238" s="193" t="s">
        <v>361</v>
      </c>
      <c r="H238" s="194">
        <v>20</v>
      </c>
      <c r="I238" s="195"/>
      <c r="L238" s="191"/>
      <c r="M238" s="196"/>
      <c r="N238" s="197"/>
      <c r="O238" s="197"/>
      <c r="P238" s="197"/>
      <c r="Q238" s="197"/>
      <c r="R238" s="197"/>
      <c r="S238" s="197"/>
      <c r="T238" s="198"/>
      <c r="AT238" s="192" t="s">
        <v>133</v>
      </c>
      <c r="AU238" s="192" t="s">
        <v>82</v>
      </c>
      <c r="AV238" s="12" t="s">
        <v>82</v>
      </c>
      <c r="AW238" s="12" t="s">
        <v>34</v>
      </c>
      <c r="AX238" s="12" t="s">
        <v>70</v>
      </c>
      <c r="AY238" s="192" t="s">
        <v>123</v>
      </c>
    </row>
    <row r="239" spans="2:65" s="11" customFormat="1" x14ac:dyDescent="0.3">
      <c r="B239" s="182"/>
      <c r="D239" s="183" t="s">
        <v>133</v>
      </c>
      <c r="E239" s="184" t="s">
        <v>5</v>
      </c>
      <c r="F239" s="185" t="s">
        <v>362</v>
      </c>
      <c r="H239" s="186" t="s">
        <v>5</v>
      </c>
      <c r="I239" s="187"/>
      <c r="L239" s="182"/>
      <c r="M239" s="188"/>
      <c r="N239" s="189"/>
      <c r="O239" s="189"/>
      <c r="P239" s="189"/>
      <c r="Q239" s="189"/>
      <c r="R239" s="189"/>
      <c r="S239" s="189"/>
      <c r="T239" s="190"/>
      <c r="AT239" s="186" t="s">
        <v>133</v>
      </c>
      <c r="AU239" s="186" t="s">
        <v>82</v>
      </c>
      <c r="AV239" s="11" t="s">
        <v>75</v>
      </c>
      <c r="AW239" s="11" t="s">
        <v>34</v>
      </c>
      <c r="AX239" s="11" t="s">
        <v>70</v>
      </c>
      <c r="AY239" s="186" t="s">
        <v>123</v>
      </c>
    </row>
    <row r="240" spans="2:65" s="12" customFormat="1" x14ac:dyDescent="0.3">
      <c r="B240" s="191"/>
      <c r="D240" s="183" t="s">
        <v>133</v>
      </c>
      <c r="E240" s="192" t="s">
        <v>5</v>
      </c>
      <c r="F240" s="193" t="s">
        <v>929</v>
      </c>
      <c r="H240" s="194">
        <v>8</v>
      </c>
      <c r="I240" s="195"/>
      <c r="L240" s="191"/>
      <c r="M240" s="196"/>
      <c r="N240" s="197"/>
      <c r="O240" s="197"/>
      <c r="P240" s="197"/>
      <c r="Q240" s="197"/>
      <c r="R240" s="197"/>
      <c r="S240" s="197"/>
      <c r="T240" s="198"/>
      <c r="AT240" s="192" t="s">
        <v>133</v>
      </c>
      <c r="AU240" s="192" t="s">
        <v>82</v>
      </c>
      <c r="AV240" s="12" t="s">
        <v>82</v>
      </c>
      <c r="AW240" s="12" t="s">
        <v>34</v>
      </c>
      <c r="AX240" s="12" t="s">
        <v>70</v>
      </c>
      <c r="AY240" s="192" t="s">
        <v>123</v>
      </c>
    </row>
    <row r="241" spans="2:65" s="13" customFormat="1" x14ac:dyDescent="0.3">
      <c r="B241" s="199"/>
      <c r="D241" s="200" t="s">
        <v>133</v>
      </c>
      <c r="E241" s="201" t="s">
        <v>5</v>
      </c>
      <c r="F241" s="202" t="s">
        <v>140</v>
      </c>
      <c r="H241" s="203">
        <v>24</v>
      </c>
      <c r="I241" s="204"/>
      <c r="L241" s="199"/>
      <c r="M241" s="205"/>
      <c r="N241" s="206"/>
      <c r="O241" s="206"/>
      <c r="P241" s="206"/>
      <c r="Q241" s="206"/>
      <c r="R241" s="206"/>
      <c r="S241" s="206"/>
      <c r="T241" s="207"/>
      <c r="AT241" s="208" t="s">
        <v>133</v>
      </c>
      <c r="AU241" s="208" t="s">
        <v>82</v>
      </c>
      <c r="AV241" s="13" t="s">
        <v>131</v>
      </c>
      <c r="AW241" s="13" t="s">
        <v>34</v>
      </c>
      <c r="AX241" s="13" t="s">
        <v>75</v>
      </c>
      <c r="AY241" s="208" t="s">
        <v>123</v>
      </c>
    </row>
    <row r="242" spans="2:65" s="1" customFormat="1" ht="22.5" customHeight="1" x14ac:dyDescent="0.3">
      <c r="B242" s="169"/>
      <c r="C242" s="216" t="s">
        <v>363</v>
      </c>
      <c r="D242" s="216" t="s">
        <v>336</v>
      </c>
      <c r="E242" s="217" t="s">
        <v>364</v>
      </c>
      <c r="F242" s="218" t="s">
        <v>365</v>
      </c>
      <c r="G242" s="219" t="s">
        <v>155</v>
      </c>
      <c r="H242" s="220">
        <v>28</v>
      </c>
      <c r="I242" s="221"/>
      <c r="J242" s="222">
        <f>ROUND(I242*H242,2)</f>
        <v>0</v>
      </c>
      <c r="K242" s="218" t="s">
        <v>130</v>
      </c>
      <c r="L242" s="223"/>
      <c r="M242" s="224" t="s">
        <v>5</v>
      </c>
      <c r="N242" s="225" t="s">
        <v>41</v>
      </c>
      <c r="O242" s="42"/>
      <c r="P242" s="179">
        <f>O242*H242</f>
        <v>0</v>
      </c>
      <c r="Q242" s="179">
        <v>6.0000000000000002E-5</v>
      </c>
      <c r="R242" s="179">
        <f>Q242*H242</f>
        <v>1.6800000000000001E-3</v>
      </c>
      <c r="S242" s="179">
        <v>0</v>
      </c>
      <c r="T242" s="180">
        <f>S242*H242</f>
        <v>0</v>
      </c>
      <c r="AR242" s="24" t="s">
        <v>314</v>
      </c>
      <c r="AT242" s="24" t="s">
        <v>336</v>
      </c>
      <c r="AU242" s="24" t="s">
        <v>82</v>
      </c>
      <c r="AY242" s="24" t="s">
        <v>123</v>
      </c>
      <c r="BE242" s="181">
        <f>IF(N242="základní",J242,0)</f>
        <v>0</v>
      </c>
      <c r="BF242" s="181">
        <f>IF(N242="snížená",J242,0)</f>
        <v>0</v>
      </c>
      <c r="BG242" s="181">
        <f>IF(N242="zákl. přenesená",J242,0)</f>
        <v>0</v>
      </c>
      <c r="BH242" s="181">
        <f>IF(N242="sníž. přenesená",J242,0)</f>
        <v>0</v>
      </c>
      <c r="BI242" s="181">
        <f>IF(N242="nulová",J242,0)</f>
        <v>0</v>
      </c>
      <c r="BJ242" s="24" t="s">
        <v>75</v>
      </c>
      <c r="BK242" s="181">
        <f>ROUND(I242*H242,2)</f>
        <v>0</v>
      </c>
      <c r="BL242" s="24" t="s">
        <v>230</v>
      </c>
      <c r="BM242" s="24" t="s">
        <v>366</v>
      </c>
    </row>
    <row r="243" spans="2:65" s="1" customFormat="1" ht="31.5" customHeight="1" x14ac:dyDescent="0.3">
      <c r="B243" s="169"/>
      <c r="C243" s="170" t="s">
        <v>367</v>
      </c>
      <c r="D243" s="170" t="s">
        <v>126</v>
      </c>
      <c r="E243" s="171" t="s">
        <v>368</v>
      </c>
      <c r="F243" s="172" t="s">
        <v>369</v>
      </c>
      <c r="G243" s="173" t="s">
        <v>143</v>
      </c>
      <c r="H243" s="174">
        <v>460</v>
      </c>
      <c r="I243" s="175"/>
      <c r="J243" s="176">
        <f>ROUND(I243*H243,2)</f>
        <v>0</v>
      </c>
      <c r="K243" s="172" t="s">
        <v>130</v>
      </c>
      <c r="L243" s="41"/>
      <c r="M243" s="177" t="s">
        <v>5</v>
      </c>
      <c r="N243" s="178" t="s">
        <v>41</v>
      </c>
      <c r="O243" s="42"/>
      <c r="P243" s="179">
        <f>O243*H243</f>
        <v>0</v>
      </c>
      <c r="Q243" s="179">
        <v>0</v>
      </c>
      <c r="R243" s="179">
        <f>Q243*H243</f>
        <v>0</v>
      </c>
      <c r="S243" s="179">
        <v>0</v>
      </c>
      <c r="T243" s="180">
        <f>S243*H243</f>
        <v>0</v>
      </c>
      <c r="AR243" s="24" t="s">
        <v>230</v>
      </c>
      <c r="AT243" s="24" t="s">
        <v>126</v>
      </c>
      <c r="AU243" s="24" t="s">
        <v>82</v>
      </c>
      <c r="AY243" s="24" t="s">
        <v>123</v>
      </c>
      <c r="BE243" s="181">
        <f>IF(N243="základní",J243,0)</f>
        <v>0</v>
      </c>
      <c r="BF243" s="181">
        <f>IF(N243="snížená",J243,0)</f>
        <v>0</v>
      </c>
      <c r="BG243" s="181">
        <f>IF(N243="zákl. přenesená",J243,0)</f>
        <v>0</v>
      </c>
      <c r="BH243" s="181">
        <f>IF(N243="sníž. přenesená",J243,0)</f>
        <v>0</v>
      </c>
      <c r="BI243" s="181">
        <f>IF(N243="nulová",J243,0)</f>
        <v>0</v>
      </c>
      <c r="BJ243" s="24" t="s">
        <v>75</v>
      </c>
      <c r="BK243" s="181">
        <f>ROUND(I243*H243,2)</f>
        <v>0</v>
      </c>
      <c r="BL243" s="24" t="s">
        <v>230</v>
      </c>
      <c r="BM243" s="24" t="s">
        <v>370</v>
      </c>
    </row>
    <row r="244" spans="2:65" s="11" customFormat="1" x14ac:dyDescent="0.3">
      <c r="B244" s="182"/>
      <c r="D244" s="183" t="s">
        <v>133</v>
      </c>
      <c r="E244" s="184" t="s">
        <v>5</v>
      </c>
      <c r="F244" s="185" t="s">
        <v>371</v>
      </c>
      <c r="H244" s="186" t="s">
        <v>5</v>
      </c>
      <c r="I244" s="187"/>
      <c r="L244" s="182"/>
      <c r="M244" s="188"/>
      <c r="N244" s="189"/>
      <c r="O244" s="189"/>
      <c r="P244" s="189"/>
      <c r="Q244" s="189"/>
      <c r="R244" s="189"/>
      <c r="S244" s="189"/>
      <c r="T244" s="190"/>
      <c r="AT244" s="186" t="s">
        <v>133</v>
      </c>
      <c r="AU244" s="186" t="s">
        <v>82</v>
      </c>
      <c r="AV244" s="11" t="s">
        <v>75</v>
      </c>
      <c r="AW244" s="11" t="s">
        <v>34</v>
      </c>
      <c r="AX244" s="11" t="s">
        <v>70</v>
      </c>
      <c r="AY244" s="186" t="s">
        <v>123</v>
      </c>
    </row>
    <row r="245" spans="2:65" s="12" customFormat="1" x14ac:dyDescent="0.3">
      <c r="B245" s="191"/>
      <c r="D245" s="183" t="s">
        <v>133</v>
      </c>
      <c r="E245" s="192" t="s">
        <v>5</v>
      </c>
      <c r="F245" s="193" t="s">
        <v>926</v>
      </c>
      <c r="H245" s="194">
        <v>40</v>
      </c>
      <c r="I245" s="195"/>
      <c r="L245" s="191"/>
      <c r="M245" s="196"/>
      <c r="N245" s="197"/>
      <c r="O245" s="197"/>
      <c r="P245" s="197"/>
      <c r="Q245" s="197"/>
      <c r="R245" s="197"/>
      <c r="S245" s="197"/>
      <c r="T245" s="198"/>
      <c r="AT245" s="192" t="s">
        <v>133</v>
      </c>
      <c r="AU245" s="192" t="s">
        <v>82</v>
      </c>
      <c r="AV245" s="12" t="s">
        <v>82</v>
      </c>
      <c r="AW245" s="12" t="s">
        <v>34</v>
      </c>
      <c r="AX245" s="12" t="s">
        <v>70</v>
      </c>
      <c r="AY245" s="192" t="s">
        <v>123</v>
      </c>
    </row>
    <row r="246" spans="2:65" s="11" customFormat="1" x14ac:dyDescent="0.3">
      <c r="B246" s="182"/>
      <c r="D246" s="183" t="s">
        <v>133</v>
      </c>
      <c r="E246" s="184" t="s">
        <v>5</v>
      </c>
      <c r="F246" s="185" t="s">
        <v>372</v>
      </c>
      <c r="H246" s="186" t="s">
        <v>5</v>
      </c>
      <c r="I246" s="187"/>
      <c r="L246" s="182"/>
      <c r="M246" s="188"/>
      <c r="N246" s="189"/>
      <c r="O246" s="189"/>
      <c r="P246" s="189"/>
      <c r="Q246" s="189"/>
      <c r="R246" s="189"/>
      <c r="S246" s="189"/>
      <c r="T246" s="190"/>
      <c r="AT246" s="186" t="s">
        <v>133</v>
      </c>
      <c r="AU246" s="186" t="s">
        <v>82</v>
      </c>
      <c r="AV246" s="11" t="s">
        <v>75</v>
      </c>
      <c r="AW246" s="11" t="s">
        <v>34</v>
      </c>
      <c r="AX246" s="11" t="s">
        <v>70</v>
      </c>
      <c r="AY246" s="186" t="s">
        <v>123</v>
      </c>
    </row>
    <row r="247" spans="2:65" s="12" customFormat="1" x14ac:dyDescent="0.3">
      <c r="B247" s="191"/>
      <c r="D247" s="183" t="s">
        <v>133</v>
      </c>
      <c r="E247" s="192" t="s">
        <v>5</v>
      </c>
      <c r="F247" s="193" t="s">
        <v>927</v>
      </c>
      <c r="H247" s="194">
        <v>400</v>
      </c>
      <c r="I247" s="195"/>
      <c r="L247" s="191"/>
      <c r="M247" s="196"/>
      <c r="N247" s="197"/>
      <c r="O247" s="197"/>
      <c r="P247" s="197"/>
      <c r="Q247" s="197"/>
      <c r="R247" s="197"/>
      <c r="S247" s="197"/>
      <c r="T247" s="198"/>
      <c r="AT247" s="192" t="s">
        <v>133</v>
      </c>
      <c r="AU247" s="192" t="s">
        <v>82</v>
      </c>
      <c r="AV247" s="12" t="s">
        <v>82</v>
      </c>
      <c r="AW247" s="12" t="s">
        <v>34</v>
      </c>
      <c r="AX247" s="12" t="s">
        <v>70</v>
      </c>
      <c r="AY247" s="192" t="s">
        <v>123</v>
      </c>
    </row>
    <row r="248" spans="2:65" s="11" customFormat="1" x14ac:dyDescent="0.3">
      <c r="B248" s="182"/>
      <c r="D248" s="183" t="s">
        <v>133</v>
      </c>
      <c r="E248" s="184" t="s">
        <v>5</v>
      </c>
      <c r="F248" s="185" t="s">
        <v>373</v>
      </c>
      <c r="H248" s="186" t="s">
        <v>5</v>
      </c>
      <c r="I248" s="187"/>
      <c r="L248" s="182"/>
      <c r="M248" s="188"/>
      <c r="N248" s="189"/>
      <c r="O248" s="189"/>
      <c r="P248" s="189"/>
      <c r="Q248" s="189"/>
      <c r="R248" s="189"/>
      <c r="S248" s="189"/>
      <c r="T248" s="190"/>
      <c r="AT248" s="186" t="s">
        <v>133</v>
      </c>
      <c r="AU248" s="186" t="s">
        <v>82</v>
      </c>
      <c r="AV248" s="11" t="s">
        <v>75</v>
      </c>
      <c r="AW248" s="11" t="s">
        <v>34</v>
      </c>
      <c r="AX248" s="11" t="s">
        <v>70</v>
      </c>
      <c r="AY248" s="186" t="s">
        <v>123</v>
      </c>
    </row>
    <row r="249" spans="2:65" s="12" customFormat="1" x14ac:dyDescent="0.3">
      <c r="B249" s="191"/>
      <c r="D249" s="183" t="s">
        <v>133</v>
      </c>
      <c r="E249" s="192" t="s">
        <v>5</v>
      </c>
      <c r="F249" s="193" t="s">
        <v>361</v>
      </c>
      <c r="H249" s="194">
        <v>20</v>
      </c>
      <c r="I249" s="195"/>
      <c r="L249" s="191"/>
      <c r="M249" s="196"/>
      <c r="N249" s="197"/>
      <c r="O249" s="197"/>
      <c r="P249" s="197"/>
      <c r="Q249" s="197"/>
      <c r="R249" s="197"/>
      <c r="S249" s="197"/>
      <c r="T249" s="198"/>
      <c r="AT249" s="192" t="s">
        <v>133</v>
      </c>
      <c r="AU249" s="192" t="s">
        <v>82</v>
      </c>
      <c r="AV249" s="12" t="s">
        <v>82</v>
      </c>
      <c r="AW249" s="12" t="s">
        <v>34</v>
      </c>
      <c r="AX249" s="12" t="s">
        <v>70</v>
      </c>
      <c r="AY249" s="192" t="s">
        <v>123</v>
      </c>
    </row>
    <row r="250" spans="2:65" s="13" customFormat="1" x14ac:dyDescent="0.3">
      <c r="B250" s="199"/>
      <c r="D250" s="200" t="s">
        <v>133</v>
      </c>
      <c r="E250" s="201" t="s">
        <v>5</v>
      </c>
      <c r="F250" s="202" t="s">
        <v>140</v>
      </c>
      <c r="H250" s="203">
        <v>460</v>
      </c>
      <c r="I250" s="204"/>
      <c r="L250" s="199"/>
      <c r="M250" s="205"/>
      <c r="N250" s="206"/>
      <c r="O250" s="206"/>
      <c r="P250" s="206"/>
      <c r="Q250" s="206"/>
      <c r="R250" s="206"/>
      <c r="S250" s="206"/>
      <c r="T250" s="207"/>
      <c r="AT250" s="208" t="s">
        <v>133</v>
      </c>
      <c r="AU250" s="208" t="s">
        <v>82</v>
      </c>
      <c r="AV250" s="13" t="s">
        <v>131</v>
      </c>
      <c r="AW250" s="13" t="s">
        <v>34</v>
      </c>
      <c r="AX250" s="13" t="s">
        <v>75</v>
      </c>
      <c r="AY250" s="208" t="s">
        <v>123</v>
      </c>
    </row>
    <row r="251" spans="2:65" s="1" customFormat="1" ht="22.5" customHeight="1" x14ac:dyDescent="0.3">
      <c r="B251" s="169"/>
      <c r="C251" s="216" t="s">
        <v>374</v>
      </c>
      <c r="D251" s="216" t="s">
        <v>336</v>
      </c>
      <c r="E251" s="217" t="s">
        <v>375</v>
      </c>
      <c r="F251" s="218" t="s">
        <v>376</v>
      </c>
      <c r="G251" s="219" t="s">
        <v>143</v>
      </c>
      <c r="H251" s="220">
        <v>483</v>
      </c>
      <c r="I251" s="221"/>
      <c r="J251" s="222">
        <f>ROUND(I251*H251,2)</f>
        <v>0</v>
      </c>
      <c r="K251" s="218" t="s">
        <v>130</v>
      </c>
      <c r="L251" s="223"/>
      <c r="M251" s="224" t="s">
        <v>5</v>
      </c>
      <c r="N251" s="225" t="s">
        <v>41</v>
      </c>
      <c r="O251" s="42"/>
      <c r="P251" s="179">
        <f>O251*H251</f>
        <v>0</v>
      </c>
      <c r="Q251" s="179">
        <v>1.7000000000000001E-4</v>
      </c>
      <c r="R251" s="179">
        <f>Q251*H251</f>
        <v>8.2110000000000002E-2</v>
      </c>
      <c r="S251" s="179">
        <v>0</v>
      </c>
      <c r="T251" s="180">
        <f>S251*H251</f>
        <v>0</v>
      </c>
      <c r="AR251" s="24" t="s">
        <v>314</v>
      </c>
      <c r="AT251" s="24" t="s">
        <v>336</v>
      </c>
      <c r="AU251" s="24" t="s">
        <v>82</v>
      </c>
      <c r="AY251" s="24" t="s">
        <v>123</v>
      </c>
      <c r="BE251" s="181">
        <f>IF(N251="základní",J251,0)</f>
        <v>0</v>
      </c>
      <c r="BF251" s="181">
        <f>IF(N251="snížená",J251,0)</f>
        <v>0</v>
      </c>
      <c r="BG251" s="181">
        <f>IF(N251="zákl. přenesená",J251,0)</f>
        <v>0</v>
      </c>
      <c r="BH251" s="181">
        <f>IF(N251="sníž. přenesená",J251,0)</f>
        <v>0</v>
      </c>
      <c r="BI251" s="181">
        <f>IF(N251="nulová",J251,0)</f>
        <v>0</v>
      </c>
      <c r="BJ251" s="24" t="s">
        <v>75</v>
      </c>
      <c r="BK251" s="181">
        <f>ROUND(I251*H251,2)</f>
        <v>0</v>
      </c>
      <c r="BL251" s="24" t="s">
        <v>230</v>
      </c>
      <c r="BM251" s="24" t="s">
        <v>377</v>
      </c>
    </row>
    <row r="252" spans="2:65" s="12" customFormat="1" x14ac:dyDescent="0.3">
      <c r="B252" s="191"/>
      <c r="D252" s="200" t="s">
        <v>133</v>
      </c>
      <c r="F252" s="210" t="s">
        <v>928</v>
      </c>
      <c r="H252" s="211">
        <v>483</v>
      </c>
      <c r="I252" s="195"/>
      <c r="L252" s="191"/>
      <c r="M252" s="196"/>
      <c r="N252" s="197"/>
      <c r="O252" s="197"/>
      <c r="P252" s="197"/>
      <c r="Q252" s="197"/>
      <c r="R252" s="197"/>
      <c r="S252" s="197"/>
      <c r="T252" s="198"/>
      <c r="AT252" s="192" t="s">
        <v>133</v>
      </c>
      <c r="AU252" s="192" t="s">
        <v>82</v>
      </c>
      <c r="AV252" s="12" t="s">
        <v>82</v>
      </c>
      <c r="AW252" s="12" t="s">
        <v>6</v>
      </c>
      <c r="AX252" s="12" t="s">
        <v>75</v>
      </c>
      <c r="AY252" s="192" t="s">
        <v>123</v>
      </c>
    </row>
    <row r="253" spans="2:65" s="1" customFormat="1" ht="31.5" customHeight="1" x14ac:dyDescent="0.3">
      <c r="B253" s="169"/>
      <c r="C253" s="170" t="s">
        <v>378</v>
      </c>
      <c r="D253" s="170" t="s">
        <v>126</v>
      </c>
      <c r="E253" s="171" t="s">
        <v>379</v>
      </c>
      <c r="F253" s="172" t="s">
        <v>380</v>
      </c>
      <c r="G253" s="173" t="s">
        <v>143</v>
      </c>
      <c r="H253" s="174">
        <v>43</v>
      </c>
      <c r="I253" s="175"/>
      <c r="J253" s="176">
        <f>ROUND(I253*H253,2)</f>
        <v>0</v>
      </c>
      <c r="K253" s="172" t="s">
        <v>130</v>
      </c>
      <c r="L253" s="41"/>
      <c r="M253" s="177" t="s">
        <v>5</v>
      </c>
      <c r="N253" s="178" t="s">
        <v>41</v>
      </c>
      <c r="O253" s="42"/>
      <c r="P253" s="179">
        <f>O253*H253</f>
        <v>0</v>
      </c>
      <c r="Q253" s="179">
        <v>0</v>
      </c>
      <c r="R253" s="179">
        <f>Q253*H253</f>
        <v>0</v>
      </c>
      <c r="S253" s="179">
        <v>0</v>
      </c>
      <c r="T253" s="180">
        <f>S253*H253</f>
        <v>0</v>
      </c>
      <c r="AR253" s="24" t="s">
        <v>230</v>
      </c>
      <c r="AT253" s="24" t="s">
        <v>126</v>
      </c>
      <c r="AU253" s="24" t="s">
        <v>82</v>
      </c>
      <c r="AY253" s="24" t="s">
        <v>123</v>
      </c>
      <c r="BE253" s="181">
        <f>IF(N253="základní",J253,0)</f>
        <v>0</v>
      </c>
      <c r="BF253" s="181">
        <f>IF(N253="snížená",J253,0)</f>
        <v>0</v>
      </c>
      <c r="BG253" s="181">
        <f>IF(N253="zákl. přenesená",J253,0)</f>
        <v>0</v>
      </c>
      <c r="BH253" s="181">
        <f>IF(N253="sníž. přenesená",J253,0)</f>
        <v>0</v>
      </c>
      <c r="BI253" s="181">
        <f>IF(N253="nulová",J253,0)</f>
        <v>0</v>
      </c>
      <c r="BJ253" s="24" t="s">
        <v>75</v>
      </c>
      <c r="BK253" s="181">
        <f>ROUND(I253*H253,2)</f>
        <v>0</v>
      </c>
      <c r="BL253" s="24" t="s">
        <v>230</v>
      </c>
      <c r="BM253" s="24" t="s">
        <v>381</v>
      </c>
    </row>
    <row r="254" spans="2:65" s="11" customFormat="1" x14ac:dyDescent="0.3">
      <c r="B254" s="182"/>
      <c r="D254" s="183" t="s">
        <v>133</v>
      </c>
      <c r="E254" s="184" t="s">
        <v>5</v>
      </c>
      <c r="F254" s="185" t="s">
        <v>382</v>
      </c>
      <c r="H254" s="186" t="s">
        <v>5</v>
      </c>
      <c r="I254" s="187"/>
      <c r="L254" s="182"/>
      <c r="M254" s="188"/>
      <c r="N254" s="189"/>
      <c r="O254" s="189"/>
      <c r="P254" s="189"/>
      <c r="Q254" s="189"/>
      <c r="R254" s="189"/>
      <c r="S254" s="189"/>
      <c r="T254" s="190"/>
      <c r="AT254" s="186" t="s">
        <v>133</v>
      </c>
      <c r="AU254" s="186" t="s">
        <v>82</v>
      </c>
      <c r="AV254" s="11" t="s">
        <v>75</v>
      </c>
      <c r="AW254" s="11" t="s">
        <v>34</v>
      </c>
      <c r="AX254" s="11" t="s">
        <v>70</v>
      </c>
      <c r="AY254" s="186" t="s">
        <v>123</v>
      </c>
    </row>
    <row r="255" spans="2:65" s="12" customFormat="1" x14ac:dyDescent="0.3">
      <c r="B255" s="191"/>
      <c r="D255" s="200" t="s">
        <v>133</v>
      </c>
      <c r="E255" s="209" t="s">
        <v>5</v>
      </c>
      <c r="F255" s="210" t="s">
        <v>334</v>
      </c>
      <c r="H255" s="211">
        <v>43</v>
      </c>
      <c r="I255" s="195"/>
      <c r="L255" s="191"/>
      <c r="M255" s="196"/>
      <c r="N255" s="197"/>
      <c r="O255" s="197"/>
      <c r="P255" s="197"/>
      <c r="Q255" s="197"/>
      <c r="R255" s="197"/>
      <c r="S255" s="197"/>
      <c r="T255" s="198"/>
      <c r="AT255" s="192" t="s">
        <v>133</v>
      </c>
      <c r="AU255" s="192" t="s">
        <v>82</v>
      </c>
      <c r="AV255" s="12" t="s">
        <v>82</v>
      </c>
      <c r="AW255" s="12" t="s">
        <v>34</v>
      </c>
      <c r="AX255" s="12" t="s">
        <v>75</v>
      </c>
      <c r="AY255" s="192" t="s">
        <v>123</v>
      </c>
    </row>
    <row r="256" spans="2:65" s="1" customFormat="1" ht="22.5" customHeight="1" x14ac:dyDescent="0.3">
      <c r="B256" s="169"/>
      <c r="C256" s="216" t="s">
        <v>383</v>
      </c>
      <c r="D256" s="216" t="s">
        <v>336</v>
      </c>
      <c r="E256" s="217" t="s">
        <v>375</v>
      </c>
      <c r="F256" s="218" t="s">
        <v>376</v>
      </c>
      <c r="G256" s="219" t="s">
        <v>143</v>
      </c>
      <c r="H256" s="220">
        <v>45.15</v>
      </c>
      <c r="I256" s="221"/>
      <c r="J256" s="222">
        <f>ROUND(I256*H256,2)</f>
        <v>0</v>
      </c>
      <c r="K256" s="218" t="s">
        <v>130</v>
      </c>
      <c r="L256" s="223"/>
      <c r="M256" s="224" t="s">
        <v>5</v>
      </c>
      <c r="N256" s="225" t="s">
        <v>41</v>
      </c>
      <c r="O256" s="42"/>
      <c r="P256" s="179">
        <f>O256*H256</f>
        <v>0</v>
      </c>
      <c r="Q256" s="179">
        <v>1.7000000000000001E-4</v>
      </c>
      <c r="R256" s="179">
        <f>Q256*H256</f>
        <v>7.6755E-3</v>
      </c>
      <c r="S256" s="179">
        <v>0</v>
      </c>
      <c r="T256" s="180">
        <f>S256*H256</f>
        <v>0</v>
      </c>
      <c r="AR256" s="24" t="s">
        <v>314</v>
      </c>
      <c r="AT256" s="24" t="s">
        <v>336</v>
      </c>
      <c r="AU256" s="24" t="s">
        <v>82</v>
      </c>
      <c r="AY256" s="24" t="s">
        <v>123</v>
      </c>
      <c r="BE256" s="181">
        <f>IF(N256="základní",J256,0)</f>
        <v>0</v>
      </c>
      <c r="BF256" s="181">
        <f>IF(N256="snížená",J256,0)</f>
        <v>0</v>
      </c>
      <c r="BG256" s="181">
        <f>IF(N256="zákl. přenesená",J256,0)</f>
        <v>0</v>
      </c>
      <c r="BH256" s="181">
        <f>IF(N256="sníž. přenesená",J256,0)</f>
        <v>0</v>
      </c>
      <c r="BI256" s="181">
        <f>IF(N256="nulová",J256,0)</f>
        <v>0</v>
      </c>
      <c r="BJ256" s="24" t="s">
        <v>75</v>
      </c>
      <c r="BK256" s="181">
        <f>ROUND(I256*H256,2)</f>
        <v>0</v>
      </c>
      <c r="BL256" s="24" t="s">
        <v>230</v>
      </c>
      <c r="BM256" s="24" t="s">
        <v>384</v>
      </c>
    </row>
    <row r="257" spans="2:65" s="12" customFormat="1" x14ac:dyDescent="0.3">
      <c r="B257" s="191"/>
      <c r="D257" s="200" t="s">
        <v>133</v>
      </c>
      <c r="F257" s="210" t="s">
        <v>385</v>
      </c>
      <c r="H257" s="211">
        <v>45.15</v>
      </c>
      <c r="I257" s="195"/>
      <c r="L257" s="191"/>
      <c r="M257" s="196"/>
      <c r="N257" s="197"/>
      <c r="O257" s="197"/>
      <c r="P257" s="197"/>
      <c r="Q257" s="197"/>
      <c r="R257" s="197"/>
      <c r="S257" s="197"/>
      <c r="T257" s="198"/>
      <c r="AT257" s="192" t="s">
        <v>133</v>
      </c>
      <c r="AU257" s="192" t="s">
        <v>82</v>
      </c>
      <c r="AV257" s="12" t="s">
        <v>82</v>
      </c>
      <c r="AW257" s="12" t="s">
        <v>6</v>
      </c>
      <c r="AX257" s="12" t="s">
        <v>75</v>
      </c>
      <c r="AY257" s="192" t="s">
        <v>123</v>
      </c>
    </row>
    <row r="258" spans="2:65" s="1" customFormat="1" ht="31.5" customHeight="1" x14ac:dyDescent="0.3">
      <c r="B258" s="169"/>
      <c r="C258" s="170" t="s">
        <v>386</v>
      </c>
      <c r="D258" s="170" t="s">
        <v>126</v>
      </c>
      <c r="E258" s="171" t="s">
        <v>387</v>
      </c>
      <c r="F258" s="172" t="s">
        <v>388</v>
      </c>
      <c r="G258" s="173" t="s">
        <v>143</v>
      </c>
      <c r="H258" s="174">
        <v>69</v>
      </c>
      <c r="I258" s="175"/>
      <c r="J258" s="176">
        <f>ROUND(I258*H258,2)</f>
        <v>0</v>
      </c>
      <c r="K258" s="172" t="s">
        <v>130</v>
      </c>
      <c r="L258" s="41"/>
      <c r="M258" s="177" t="s">
        <v>5</v>
      </c>
      <c r="N258" s="178" t="s">
        <v>41</v>
      </c>
      <c r="O258" s="42"/>
      <c r="P258" s="179">
        <f>O258*H258</f>
        <v>0</v>
      </c>
      <c r="Q258" s="179">
        <v>0</v>
      </c>
      <c r="R258" s="179">
        <f>Q258*H258</f>
        <v>0</v>
      </c>
      <c r="S258" s="179">
        <v>0</v>
      </c>
      <c r="T258" s="180">
        <f>S258*H258</f>
        <v>0</v>
      </c>
      <c r="AR258" s="24" t="s">
        <v>230</v>
      </c>
      <c r="AT258" s="24" t="s">
        <v>126</v>
      </c>
      <c r="AU258" s="24" t="s">
        <v>82</v>
      </c>
      <c r="AY258" s="24" t="s">
        <v>123</v>
      </c>
      <c r="BE258" s="181">
        <f>IF(N258="základní",J258,0)</f>
        <v>0</v>
      </c>
      <c r="BF258" s="181">
        <f>IF(N258="snížená",J258,0)</f>
        <v>0</v>
      </c>
      <c r="BG258" s="181">
        <f>IF(N258="zákl. přenesená",J258,0)</f>
        <v>0</v>
      </c>
      <c r="BH258" s="181">
        <f>IF(N258="sníž. přenesená",J258,0)</f>
        <v>0</v>
      </c>
      <c r="BI258" s="181">
        <f>IF(N258="nulová",J258,0)</f>
        <v>0</v>
      </c>
      <c r="BJ258" s="24" t="s">
        <v>75</v>
      </c>
      <c r="BK258" s="181">
        <f>ROUND(I258*H258,2)</f>
        <v>0</v>
      </c>
      <c r="BL258" s="24" t="s">
        <v>230</v>
      </c>
      <c r="BM258" s="24" t="s">
        <v>389</v>
      </c>
    </row>
    <row r="259" spans="2:65" s="11" customFormat="1" x14ac:dyDescent="0.3">
      <c r="B259" s="182"/>
      <c r="D259" s="183" t="s">
        <v>133</v>
      </c>
      <c r="E259" s="184" t="s">
        <v>5</v>
      </c>
      <c r="F259" s="185" t="s">
        <v>390</v>
      </c>
      <c r="H259" s="186" t="s">
        <v>5</v>
      </c>
      <c r="I259" s="187"/>
      <c r="L259" s="182"/>
      <c r="M259" s="188"/>
      <c r="N259" s="189"/>
      <c r="O259" s="189"/>
      <c r="P259" s="189"/>
      <c r="Q259" s="189"/>
      <c r="R259" s="189"/>
      <c r="S259" s="189"/>
      <c r="T259" s="190"/>
      <c r="AT259" s="186" t="s">
        <v>133</v>
      </c>
      <c r="AU259" s="186" t="s">
        <v>82</v>
      </c>
      <c r="AV259" s="11" t="s">
        <v>75</v>
      </c>
      <c r="AW259" s="11" t="s">
        <v>34</v>
      </c>
      <c r="AX259" s="11" t="s">
        <v>70</v>
      </c>
      <c r="AY259" s="186" t="s">
        <v>123</v>
      </c>
    </row>
    <row r="260" spans="2:65" s="12" customFormat="1" x14ac:dyDescent="0.3">
      <c r="B260" s="191"/>
      <c r="D260" s="200" t="s">
        <v>133</v>
      </c>
      <c r="E260" s="209" t="s">
        <v>5</v>
      </c>
      <c r="F260" s="210" t="s">
        <v>391</v>
      </c>
      <c r="H260" s="211">
        <v>69</v>
      </c>
      <c r="I260" s="195"/>
      <c r="L260" s="191"/>
      <c r="M260" s="196"/>
      <c r="N260" s="197"/>
      <c r="O260" s="197"/>
      <c r="P260" s="197"/>
      <c r="Q260" s="197"/>
      <c r="R260" s="197"/>
      <c r="S260" s="197"/>
      <c r="T260" s="198"/>
      <c r="AT260" s="192" t="s">
        <v>133</v>
      </c>
      <c r="AU260" s="192" t="s">
        <v>82</v>
      </c>
      <c r="AV260" s="12" t="s">
        <v>82</v>
      </c>
      <c r="AW260" s="12" t="s">
        <v>34</v>
      </c>
      <c r="AX260" s="12" t="s">
        <v>75</v>
      </c>
      <c r="AY260" s="192" t="s">
        <v>123</v>
      </c>
    </row>
    <row r="261" spans="2:65" s="1" customFormat="1" ht="22.5" customHeight="1" x14ac:dyDescent="0.3">
      <c r="B261" s="169"/>
      <c r="C261" s="216" t="s">
        <v>392</v>
      </c>
      <c r="D261" s="216" t="s">
        <v>336</v>
      </c>
      <c r="E261" s="217" t="s">
        <v>393</v>
      </c>
      <c r="F261" s="218" t="s">
        <v>394</v>
      </c>
      <c r="G261" s="219" t="s">
        <v>143</v>
      </c>
      <c r="H261" s="220">
        <v>72.45</v>
      </c>
      <c r="I261" s="221"/>
      <c r="J261" s="222">
        <f>ROUND(I261*H261,2)</f>
        <v>0</v>
      </c>
      <c r="K261" s="218" t="s">
        <v>130</v>
      </c>
      <c r="L261" s="223"/>
      <c r="M261" s="224" t="s">
        <v>5</v>
      </c>
      <c r="N261" s="225" t="s">
        <v>41</v>
      </c>
      <c r="O261" s="42"/>
      <c r="P261" s="179">
        <f>O261*H261</f>
        <v>0</v>
      </c>
      <c r="Q261" s="179">
        <v>2.1000000000000001E-4</v>
      </c>
      <c r="R261" s="179">
        <f>Q261*H261</f>
        <v>1.5214500000000001E-2</v>
      </c>
      <c r="S261" s="179">
        <v>0</v>
      </c>
      <c r="T261" s="180">
        <f>S261*H261</f>
        <v>0</v>
      </c>
      <c r="AR261" s="24" t="s">
        <v>314</v>
      </c>
      <c r="AT261" s="24" t="s">
        <v>336</v>
      </c>
      <c r="AU261" s="24" t="s">
        <v>82</v>
      </c>
      <c r="AY261" s="24" t="s">
        <v>123</v>
      </c>
      <c r="BE261" s="181">
        <f>IF(N261="základní",J261,0)</f>
        <v>0</v>
      </c>
      <c r="BF261" s="181">
        <f>IF(N261="snížená",J261,0)</f>
        <v>0</v>
      </c>
      <c r="BG261" s="181">
        <f>IF(N261="zákl. přenesená",J261,0)</f>
        <v>0</v>
      </c>
      <c r="BH261" s="181">
        <f>IF(N261="sníž. přenesená",J261,0)</f>
        <v>0</v>
      </c>
      <c r="BI261" s="181">
        <f>IF(N261="nulová",J261,0)</f>
        <v>0</v>
      </c>
      <c r="BJ261" s="24" t="s">
        <v>75</v>
      </c>
      <c r="BK261" s="181">
        <f>ROUND(I261*H261,2)</f>
        <v>0</v>
      </c>
      <c r="BL261" s="24" t="s">
        <v>230</v>
      </c>
      <c r="BM261" s="24" t="s">
        <v>395</v>
      </c>
    </row>
    <row r="262" spans="2:65" s="12" customFormat="1" x14ac:dyDescent="0.3">
      <c r="B262" s="191"/>
      <c r="D262" s="200" t="s">
        <v>133</v>
      </c>
      <c r="F262" s="210" t="s">
        <v>396</v>
      </c>
      <c r="H262" s="211">
        <v>72.45</v>
      </c>
      <c r="I262" s="195"/>
      <c r="L262" s="191"/>
      <c r="M262" s="196"/>
      <c r="N262" s="197"/>
      <c r="O262" s="197"/>
      <c r="P262" s="197"/>
      <c r="Q262" s="197"/>
      <c r="R262" s="197"/>
      <c r="S262" s="197"/>
      <c r="T262" s="198"/>
      <c r="AT262" s="192" t="s">
        <v>133</v>
      </c>
      <c r="AU262" s="192" t="s">
        <v>82</v>
      </c>
      <c r="AV262" s="12" t="s">
        <v>82</v>
      </c>
      <c r="AW262" s="12" t="s">
        <v>6</v>
      </c>
      <c r="AX262" s="12" t="s">
        <v>75</v>
      </c>
      <c r="AY262" s="192" t="s">
        <v>123</v>
      </c>
    </row>
    <row r="263" spans="2:65" s="1" customFormat="1" ht="31.5" customHeight="1" x14ac:dyDescent="0.3">
      <c r="B263" s="169"/>
      <c r="C263" s="170" t="s">
        <v>397</v>
      </c>
      <c r="D263" s="170" t="s">
        <v>126</v>
      </c>
      <c r="E263" s="171" t="s">
        <v>398</v>
      </c>
      <c r="F263" s="172" t="s">
        <v>399</v>
      </c>
      <c r="G263" s="173" t="s">
        <v>155</v>
      </c>
      <c r="H263" s="174">
        <v>40</v>
      </c>
      <c r="I263" s="175"/>
      <c r="J263" s="176">
        <f>ROUND(I263*H263,2)</f>
        <v>0</v>
      </c>
      <c r="K263" s="172" t="s">
        <v>130</v>
      </c>
      <c r="L263" s="41"/>
      <c r="M263" s="177" t="s">
        <v>5</v>
      </c>
      <c r="N263" s="178" t="s">
        <v>41</v>
      </c>
      <c r="O263" s="42"/>
      <c r="P263" s="179">
        <f>O263*H263</f>
        <v>0</v>
      </c>
      <c r="Q263" s="179">
        <v>0</v>
      </c>
      <c r="R263" s="179">
        <f>Q263*H263</f>
        <v>0</v>
      </c>
      <c r="S263" s="179">
        <v>0</v>
      </c>
      <c r="T263" s="180">
        <f>S263*H263</f>
        <v>0</v>
      </c>
      <c r="AR263" s="24" t="s">
        <v>230</v>
      </c>
      <c r="AT263" s="24" t="s">
        <v>126</v>
      </c>
      <c r="AU263" s="24" t="s">
        <v>82</v>
      </c>
      <c r="AY263" s="24" t="s">
        <v>123</v>
      </c>
      <c r="BE263" s="181">
        <f>IF(N263="základní",J263,0)</f>
        <v>0</v>
      </c>
      <c r="BF263" s="181">
        <f>IF(N263="snížená",J263,0)</f>
        <v>0</v>
      </c>
      <c r="BG263" s="181">
        <f>IF(N263="zákl. přenesená",J263,0)</f>
        <v>0</v>
      </c>
      <c r="BH263" s="181">
        <f>IF(N263="sníž. přenesená",J263,0)</f>
        <v>0</v>
      </c>
      <c r="BI263" s="181">
        <f>IF(N263="nulová",J263,0)</f>
        <v>0</v>
      </c>
      <c r="BJ263" s="24" t="s">
        <v>75</v>
      </c>
      <c r="BK263" s="181">
        <f>ROUND(I263*H263,2)</f>
        <v>0</v>
      </c>
      <c r="BL263" s="24" t="s">
        <v>230</v>
      </c>
      <c r="BM263" s="24" t="s">
        <v>400</v>
      </c>
    </row>
    <row r="264" spans="2:65" s="11" customFormat="1" x14ac:dyDescent="0.3">
      <c r="B264" s="182"/>
      <c r="D264" s="183" t="s">
        <v>133</v>
      </c>
      <c r="E264" s="184" t="s">
        <v>5</v>
      </c>
      <c r="F264" s="185" t="s">
        <v>362</v>
      </c>
      <c r="H264" s="186" t="s">
        <v>5</v>
      </c>
      <c r="I264" s="187"/>
      <c r="L264" s="182"/>
      <c r="M264" s="188"/>
      <c r="N264" s="189"/>
      <c r="O264" s="189"/>
      <c r="P264" s="189"/>
      <c r="Q264" s="189"/>
      <c r="R264" s="189"/>
      <c r="S264" s="189"/>
      <c r="T264" s="190"/>
      <c r="AT264" s="186" t="s">
        <v>133</v>
      </c>
      <c r="AU264" s="186" t="s">
        <v>82</v>
      </c>
      <c r="AV264" s="11" t="s">
        <v>75</v>
      </c>
      <c r="AW264" s="11" t="s">
        <v>34</v>
      </c>
      <c r="AX264" s="11" t="s">
        <v>70</v>
      </c>
      <c r="AY264" s="186" t="s">
        <v>123</v>
      </c>
    </row>
    <row r="265" spans="2:65" s="12" customFormat="1" x14ac:dyDescent="0.3">
      <c r="B265" s="191"/>
      <c r="D265" s="183" t="s">
        <v>133</v>
      </c>
      <c r="E265" s="192" t="s">
        <v>5</v>
      </c>
      <c r="F265" s="193" t="s">
        <v>930</v>
      </c>
      <c r="H265" s="194">
        <v>16</v>
      </c>
      <c r="I265" s="195"/>
      <c r="L265" s="191"/>
      <c r="M265" s="196"/>
      <c r="N265" s="197"/>
      <c r="O265" s="197"/>
      <c r="P265" s="197"/>
      <c r="Q265" s="197"/>
      <c r="R265" s="197"/>
      <c r="S265" s="197"/>
      <c r="T265" s="198"/>
      <c r="AT265" s="192" t="s">
        <v>133</v>
      </c>
      <c r="AU265" s="192" t="s">
        <v>82</v>
      </c>
      <c r="AV265" s="12" t="s">
        <v>82</v>
      </c>
      <c r="AW265" s="12" t="s">
        <v>34</v>
      </c>
      <c r="AX265" s="12" t="s">
        <v>70</v>
      </c>
      <c r="AY265" s="192" t="s">
        <v>123</v>
      </c>
    </row>
    <row r="266" spans="2:65" s="11" customFormat="1" x14ac:dyDescent="0.3">
      <c r="B266" s="182"/>
      <c r="D266" s="183" t="s">
        <v>133</v>
      </c>
      <c r="E266" s="184" t="s">
        <v>5</v>
      </c>
      <c r="F266" s="185" t="s">
        <v>401</v>
      </c>
      <c r="H266" s="186" t="s">
        <v>5</v>
      </c>
      <c r="I266" s="187"/>
      <c r="L266" s="182"/>
      <c r="M266" s="188"/>
      <c r="N266" s="189"/>
      <c r="O266" s="189"/>
      <c r="P266" s="189"/>
      <c r="Q266" s="189"/>
      <c r="R266" s="189"/>
      <c r="S266" s="189"/>
      <c r="T266" s="190"/>
      <c r="AT266" s="186" t="s">
        <v>133</v>
      </c>
      <c r="AU266" s="186" t="s">
        <v>82</v>
      </c>
      <c r="AV266" s="11" t="s">
        <v>75</v>
      </c>
      <c r="AW266" s="11" t="s">
        <v>34</v>
      </c>
      <c r="AX266" s="11" t="s">
        <v>70</v>
      </c>
      <c r="AY266" s="186" t="s">
        <v>123</v>
      </c>
    </row>
    <row r="267" spans="2:65" s="12" customFormat="1" x14ac:dyDescent="0.3">
      <c r="B267" s="191"/>
      <c r="D267" s="183" t="s">
        <v>133</v>
      </c>
      <c r="E267" s="192" t="s">
        <v>5</v>
      </c>
      <c r="F267" s="193" t="s">
        <v>931</v>
      </c>
      <c r="H267" s="194">
        <v>24</v>
      </c>
      <c r="I267" s="195"/>
      <c r="L267" s="191"/>
      <c r="M267" s="196"/>
      <c r="N267" s="197"/>
      <c r="O267" s="197"/>
      <c r="P267" s="197"/>
      <c r="Q267" s="197"/>
      <c r="R267" s="197"/>
      <c r="S267" s="197"/>
      <c r="T267" s="198"/>
      <c r="AT267" s="192" t="s">
        <v>133</v>
      </c>
      <c r="AU267" s="192" t="s">
        <v>82</v>
      </c>
      <c r="AV267" s="12" t="s">
        <v>82</v>
      </c>
      <c r="AW267" s="12" t="s">
        <v>34</v>
      </c>
      <c r="AX267" s="12" t="s">
        <v>70</v>
      </c>
      <c r="AY267" s="192" t="s">
        <v>123</v>
      </c>
    </row>
    <row r="268" spans="2:65" s="13" customFormat="1" x14ac:dyDescent="0.3">
      <c r="B268" s="199"/>
      <c r="D268" s="200" t="s">
        <v>133</v>
      </c>
      <c r="E268" s="201" t="s">
        <v>5</v>
      </c>
      <c r="F268" s="202" t="s">
        <v>140</v>
      </c>
      <c r="H268" s="203">
        <v>40</v>
      </c>
      <c r="I268" s="204"/>
      <c r="L268" s="199"/>
      <c r="M268" s="205"/>
      <c r="N268" s="206"/>
      <c r="O268" s="206"/>
      <c r="P268" s="206"/>
      <c r="Q268" s="206"/>
      <c r="R268" s="206"/>
      <c r="S268" s="206"/>
      <c r="T268" s="207"/>
      <c r="AT268" s="208" t="s">
        <v>133</v>
      </c>
      <c r="AU268" s="208" t="s">
        <v>82</v>
      </c>
      <c r="AV268" s="13" t="s">
        <v>131</v>
      </c>
      <c r="AW268" s="13" t="s">
        <v>34</v>
      </c>
      <c r="AX268" s="13" t="s">
        <v>75</v>
      </c>
      <c r="AY268" s="208" t="s">
        <v>123</v>
      </c>
    </row>
    <row r="269" spans="2:65" s="1" customFormat="1" ht="31.5" customHeight="1" x14ac:dyDescent="0.3">
      <c r="B269" s="169"/>
      <c r="C269" s="170" t="s">
        <v>402</v>
      </c>
      <c r="D269" s="170" t="s">
        <v>126</v>
      </c>
      <c r="E269" s="171" t="s">
        <v>403</v>
      </c>
      <c r="F269" s="172" t="s">
        <v>404</v>
      </c>
      <c r="G269" s="173" t="s">
        <v>143</v>
      </c>
      <c r="H269" s="174">
        <v>4.5</v>
      </c>
      <c r="I269" s="175"/>
      <c r="J269" s="176">
        <f>ROUND(I269*H269,2)</f>
        <v>0</v>
      </c>
      <c r="K269" s="172" t="s">
        <v>130</v>
      </c>
      <c r="L269" s="41"/>
      <c r="M269" s="177" t="s">
        <v>5</v>
      </c>
      <c r="N269" s="178" t="s">
        <v>41</v>
      </c>
      <c r="O269" s="42"/>
      <c r="P269" s="179">
        <f>O269*H269</f>
        <v>0</v>
      </c>
      <c r="Q269" s="179">
        <v>0</v>
      </c>
      <c r="R269" s="179">
        <f>Q269*H269</f>
        <v>0</v>
      </c>
      <c r="S269" s="179">
        <v>0</v>
      </c>
      <c r="T269" s="180">
        <f>S269*H269</f>
        <v>0</v>
      </c>
      <c r="AR269" s="24" t="s">
        <v>230</v>
      </c>
      <c r="AT269" s="24" t="s">
        <v>126</v>
      </c>
      <c r="AU269" s="24" t="s">
        <v>82</v>
      </c>
      <c r="AY269" s="24" t="s">
        <v>123</v>
      </c>
      <c r="BE269" s="181">
        <f>IF(N269="základní",J269,0)</f>
        <v>0</v>
      </c>
      <c r="BF269" s="181">
        <f>IF(N269="snížená",J269,0)</f>
        <v>0</v>
      </c>
      <c r="BG269" s="181">
        <f>IF(N269="zákl. přenesená",J269,0)</f>
        <v>0</v>
      </c>
      <c r="BH269" s="181">
        <f>IF(N269="sníž. přenesená",J269,0)</f>
        <v>0</v>
      </c>
      <c r="BI269" s="181">
        <f>IF(N269="nulová",J269,0)</f>
        <v>0</v>
      </c>
      <c r="BJ269" s="24" t="s">
        <v>75</v>
      </c>
      <c r="BK269" s="181">
        <f>ROUND(I269*H269,2)</f>
        <v>0</v>
      </c>
      <c r="BL269" s="24" t="s">
        <v>230</v>
      </c>
      <c r="BM269" s="24" t="s">
        <v>405</v>
      </c>
    </row>
    <row r="270" spans="2:65" s="11" customFormat="1" x14ac:dyDescent="0.3">
      <c r="B270" s="182"/>
      <c r="D270" s="183" t="s">
        <v>133</v>
      </c>
      <c r="E270" s="184" t="s">
        <v>5</v>
      </c>
      <c r="F270" s="185" t="s">
        <v>406</v>
      </c>
      <c r="H270" s="186" t="s">
        <v>5</v>
      </c>
      <c r="I270" s="187"/>
      <c r="L270" s="182"/>
      <c r="M270" s="188"/>
      <c r="N270" s="189"/>
      <c r="O270" s="189"/>
      <c r="P270" s="189"/>
      <c r="Q270" s="189"/>
      <c r="R270" s="189"/>
      <c r="S270" s="189"/>
      <c r="T270" s="190"/>
      <c r="AT270" s="186" t="s">
        <v>133</v>
      </c>
      <c r="AU270" s="186" t="s">
        <v>82</v>
      </c>
      <c r="AV270" s="11" t="s">
        <v>75</v>
      </c>
      <c r="AW270" s="11" t="s">
        <v>34</v>
      </c>
      <c r="AX270" s="11" t="s">
        <v>70</v>
      </c>
      <c r="AY270" s="186" t="s">
        <v>123</v>
      </c>
    </row>
    <row r="271" spans="2:65" s="12" customFormat="1" x14ac:dyDescent="0.3">
      <c r="B271" s="191"/>
      <c r="D271" s="200" t="s">
        <v>133</v>
      </c>
      <c r="E271" s="209" t="s">
        <v>5</v>
      </c>
      <c r="F271" s="210" t="s">
        <v>407</v>
      </c>
      <c r="H271" s="211">
        <v>4.5</v>
      </c>
      <c r="I271" s="195"/>
      <c r="L271" s="191"/>
      <c r="M271" s="196"/>
      <c r="N271" s="197"/>
      <c r="O271" s="197"/>
      <c r="P271" s="197"/>
      <c r="Q271" s="197"/>
      <c r="R271" s="197"/>
      <c r="S271" s="197"/>
      <c r="T271" s="198"/>
      <c r="AT271" s="192" t="s">
        <v>133</v>
      </c>
      <c r="AU271" s="192" t="s">
        <v>82</v>
      </c>
      <c r="AV271" s="12" t="s">
        <v>82</v>
      </c>
      <c r="AW271" s="12" t="s">
        <v>34</v>
      </c>
      <c r="AX271" s="12" t="s">
        <v>75</v>
      </c>
      <c r="AY271" s="192" t="s">
        <v>123</v>
      </c>
    </row>
    <row r="272" spans="2:65" s="1" customFormat="1" ht="22.5" customHeight="1" x14ac:dyDescent="0.3">
      <c r="B272" s="169"/>
      <c r="C272" s="216" t="s">
        <v>408</v>
      </c>
      <c r="D272" s="216" t="s">
        <v>336</v>
      </c>
      <c r="E272" s="217" t="s">
        <v>409</v>
      </c>
      <c r="F272" s="218" t="s">
        <v>410</v>
      </c>
      <c r="G272" s="219" t="s">
        <v>155</v>
      </c>
      <c r="H272" s="220">
        <v>5</v>
      </c>
      <c r="I272" s="221"/>
      <c r="J272" s="222">
        <f>ROUND(I272*H272,2)</f>
        <v>0</v>
      </c>
      <c r="K272" s="218" t="s">
        <v>130</v>
      </c>
      <c r="L272" s="223"/>
      <c r="M272" s="224" t="s">
        <v>5</v>
      </c>
      <c r="N272" s="225" t="s">
        <v>41</v>
      </c>
      <c r="O272" s="42"/>
      <c r="P272" s="179">
        <f>O272*H272</f>
        <v>0</v>
      </c>
      <c r="Q272" s="179">
        <v>3.8999999999999999E-4</v>
      </c>
      <c r="R272" s="179">
        <f>Q272*H272</f>
        <v>1.9499999999999999E-3</v>
      </c>
      <c r="S272" s="179">
        <v>0</v>
      </c>
      <c r="T272" s="180">
        <f>S272*H272</f>
        <v>0</v>
      </c>
      <c r="AR272" s="24" t="s">
        <v>314</v>
      </c>
      <c r="AT272" s="24" t="s">
        <v>336</v>
      </c>
      <c r="AU272" s="24" t="s">
        <v>82</v>
      </c>
      <c r="AY272" s="24" t="s">
        <v>123</v>
      </c>
      <c r="BE272" s="181">
        <f>IF(N272="základní",J272,0)</f>
        <v>0</v>
      </c>
      <c r="BF272" s="181">
        <f>IF(N272="snížená",J272,0)</f>
        <v>0</v>
      </c>
      <c r="BG272" s="181">
        <f>IF(N272="zákl. přenesená",J272,0)</f>
        <v>0</v>
      </c>
      <c r="BH272" s="181">
        <f>IF(N272="sníž. přenesená",J272,0)</f>
        <v>0</v>
      </c>
      <c r="BI272" s="181">
        <f>IF(N272="nulová",J272,0)</f>
        <v>0</v>
      </c>
      <c r="BJ272" s="24" t="s">
        <v>75</v>
      </c>
      <c r="BK272" s="181">
        <f>ROUND(I272*H272,2)</f>
        <v>0</v>
      </c>
      <c r="BL272" s="24" t="s">
        <v>230</v>
      </c>
      <c r="BM272" s="24" t="s">
        <v>411</v>
      </c>
    </row>
    <row r="273" spans="2:65" s="1" customFormat="1" ht="22.5" customHeight="1" x14ac:dyDescent="0.3">
      <c r="B273" s="169"/>
      <c r="C273" s="170" t="s">
        <v>412</v>
      </c>
      <c r="D273" s="170" t="s">
        <v>126</v>
      </c>
      <c r="E273" s="171" t="s">
        <v>413</v>
      </c>
      <c r="F273" s="172" t="s">
        <v>414</v>
      </c>
      <c r="G273" s="173" t="s">
        <v>143</v>
      </c>
      <c r="H273" s="174">
        <v>18</v>
      </c>
      <c r="I273" s="175"/>
      <c r="J273" s="176">
        <f>ROUND(I273*H273,2)</f>
        <v>0</v>
      </c>
      <c r="K273" s="172" t="s">
        <v>130</v>
      </c>
      <c r="L273" s="41"/>
      <c r="M273" s="177" t="s">
        <v>5</v>
      </c>
      <c r="N273" s="178" t="s">
        <v>41</v>
      </c>
      <c r="O273" s="42"/>
      <c r="P273" s="179">
        <f>O273*H273</f>
        <v>0</v>
      </c>
      <c r="Q273" s="179">
        <v>0</v>
      </c>
      <c r="R273" s="179">
        <f>Q273*H273</f>
        <v>0</v>
      </c>
      <c r="S273" s="179">
        <v>0</v>
      </c>
      <c r="T273" s="180">
        <f>S273*H273</f>
        <v>0</v>
      </c>
      <c r="AR273" s="24" t="s">
        <v>230</v>
      </c>
      <c r="AT273" s="24" t="s">
        <v>126</v>
      </c>
      <c r="AU273" s="24" t="s">
        <v>82</v>
      </c>
      <c r="AY273" s="24" t="s">
        <v>123</v>
      </c>
      <c r="BE273" s="181">
        <f>IF(N273="základní",J273,0)</f>
        <v>0</v>
      </c>
      <c r="BF273" s="181">
        <f>IF(N273="snížená",J273,0)</f>
        <v>0</v>
      </c>
      <c r="BG273" s="181">
        <f>IF(N273="zákl. přenesená",J273,0)</f>
        <v>0</v>
      </c>
      <c r="BH273" s="181">
        <f>IF(N273="sníž. přenesená",J273,0)</f>
        <v>0</v>
      </c>
      <c r="BI273" s="181">
        <f>IF(N273="nulová",J273,0)</f>
        <v>0</v>
      </c>
      <c r="BJ273" s="24" t="s">
        <v>75</v>
      </c>
      <c r="BK273" s="181">
        <f>ROUND(I273*H273,2)</f>
        <v>0</v>
      </c>
      <c r="BL273" s="24" t="s">
        <v>230</v>
      </c>
      <c r="BM273" s="24" t="s">
        <v>415</v>
      </c>
    </row>
    <row r="274" spans="2:65" s="11" customFormat="1" x14ac:dyDescent="0.3">
      <c r="B274" s="182"/>
      <c r="D274" s="183" t="s">
        <v>133</v>
      </c>
      <c r="E274" s="184" t="s">
        <v>5</v>
      </c>
      <c r="F274" s="185" t="s">
        <v>416</v>
      </c>
      <c r="H274" s="186" t="s">
        <v>5</v>
      </c>
      <c r="I274" s="187"/>
      <c r="L274" s="182"/>
      <c r="M274" s="188"/>
      <c r="N274" s="189"/>
      <c r="O274" s="189"/>
      <c r="P274" s="189"/>
      <c r="Q274" s="189"/>
      <c r="R274" s="189"/>
      <c r="S274" s="189"/>
      <c r="T274" s="190"/>
      <c r="AT274" s="186" t="s">
        <v>133</v>
      </c>
      <c r="AU274" s="186" t="s">
        <v>82</v>
      </c>
      <c r="AV274" s="11" t="s">
        <v>75</v>
      </c>
      <c r="AW274" s="11" t="s">
        <v>34</v>
      </c>
      <c r="AX274" s="11" t="s">
        <v>70</v>
      </c>
      <c r="AY274" s="186" t="s">
        <v>123</v>
      </c>
    </row>
    <row r="275" spans="2:65" s="12" customFormat="1" x14ac:dyDescent="0.3">
      <c r="B275" s="191"/>
      <c r="D275" s="200" t="s">
        <v>133</v>
      </c>
      <c r="E275" s="209" t="s">
        <v>5</v>
      </c>
      <c r="F275" s="210" t="s">
        <v>417</v>
      </c>
      <c r="H275" s="211">
        <v>18</v>
      </c>
      <c r="I275" s="195"/>
      <c r="L275" s="191"/>
      <c r="M275" s="196"/>
      <c r="N275" s="197"/>
      <c r="O275" s="197"/>
      <c r="P275" s="197"/>
      <c r="Q275" s="197"/>
      <c r="R275" s="197"/>
      <c r="S275" s="197"/>
      <c r="T275" s="198"/>
      <c r="AT275" s="192" t="s">
        <v>133</v>
      </c>
      <c r="AU275" s="192" t="s">
        <v>82</v>
      </c>
      <c r="AV275" s="12" t="s">
        <v>82</v>
      </c>
      <c r="AW275" s="12" t="s">
        <v>34</v>
      </c>
      <c r="AX275" s="12" t="s">
        <v>75</v>
      </c>
      <c r="AY275" s="192" t="s">
        <v>123</v>
      </c>
    </row>
    <row r="276" spans="2:65" s="1" customFormat="1" ht="22.5" customHeight="1" x14ac:dyDescent="0.3">
      <c r="B276" s="169"/>
      <c r="C276" s="216" t="s">
        <v>418</v>
      </c>
      <c r="D276" s="216" t="s">
        <v>336</v>
      </c>
      <c r="E276" s="217" t="s">
        <v>419</v>
      </c>
      <c r="F276" s="218" t="s">
        <v>420</v>
      </c>
      <c r="G276" s="219" t="s">
        <v>143</v>
      </c>
      <c r="H276" s="220">
        <v>18</v>
      </c>
      <c r="I276" s="221"/>
      <c r="J276" s="222">
        <f>ROUND(I276*H276,2)</f>
        <v>0</v>
      </c>
      <c r="K276" s="218" t="s">
        <v>130</v>
      </c>
      <c r="L276" s="223"/>
      <c r="M276" s="224" t="s">
        <v>5</v>
      </c>
      <c r="N276" s="225" t="s">
        <v>41</v>
      </c>
      <c r="O276" s="42"/>
      <c r="P276" s="179">
        <f>O276*H276</f>
        <v>0</v>
      </c>
      <c r="Q276" s="179">
        <v>1.2E-2</v>
      </c>
      <c r="R276" s="179">
        <f>Q276*H276</f>
        <v>0.216</v>
      </c>
      <c r="S276" s="179">
        <v>0</v>
      </c>
      <c r="T276" s="180">
        <f>S276*H276</f>
        <v>0</v>
      </c>
      <c r="AR276" s="24" t="s">
        <v>314</v>
      </c>
      <c r="AT276" s="24" t="s">
        <v>336</v>
      </c>
      <c r="AU276" s="24" t="s">
        <v>82</v>
      </c>
      <c r="AY276" s="24" t="s">
        <v>123</v>
      </c>
      <c r="BE276" s="181">
        <f>IF(N276="základní",J276,0)</f>
        <v>0</v>
      </c>
      <c r="BF276" s="181">
        <f>IF(N276="snížená",J276,0)</f>
        <v>0</v>
      </c>
      <c r="BG276" s="181">
        <f>IF(N276="zákl. přenesená",J276,0)</f>
        <v>0</v>
      </c>
      <c r="BH276" s="181">
        <f>IF(N276="sníž. přenesená",J276,0)</f>
        <v>0</v>
      </c>
      <c r="BI276" s="181">
        <f>IF(N276="nulová",J276,0)</f>
        <v>0</v>
      </c>
      <c r="BJ276" s="24" t="s">
        <v>75</v>
      </c>
      <c r="BK276" s="181">
        <f>ROUND(I276*H276,2)</f>
        <v>0</v>
      </c>
      <c r="BL276" s="24" t="s">
        <v>230</v>
      </c>
      <c r="BM276" s="24" t="s">
        <v>421</v>
      </c>
    </row>
    <row r="277" spans="2:65" s="1" customFormat="1" ht="31.5" customHeight="1" x14ac:dyDescent="0.3">
      <c r="B277" s="169"/>
      <c r="C277" s="170" t="s">
        <v>422</v>
      </c>
      <c r="D277" s="170" t="s">
        <v>126</v>
      </c>
      <c r="E277" s="171" t="s">
        <v>423</v>
      </c>
      <c r="F277" s="172" t="s">
        <v>424</v>
      </c>
      <c r="G277" s="173" t="s">
        <v>155</v>
      </c>
      <c r="H277" s="174">
        <v>12</v>
      </c>
      <c r="I277" s="175"/>
      <c r="J277" s="176">
        <f>ROUND(I277*H277,2)</f>
        <v>0</v>
      </c>
      <c r="K277" s="172" t="s">
        <v>130</v>
      </c>
      <c r="L277" s="41"/>
      <c r="M277" s="177" t="s">
        <v>5</v>
      </c>
      <c r="N277" s="178" t="s">
        <v>41</v>
      </c>
      <c r="O277" s="42"/>
      <c r="P277" s="179">
        <f>O277*H277</f>
        <v>0</v>
      </c>
      <c r="Q277" s="179">
        <v>0</v>
      </c>
      <c r="R277" s="179">
        <f>Q277*H277</f>
        <v>0</v>
      </c>
      <c r="S277" s="179">
        <v>0</v>
      </c>
      <c r="T277" s="180">
        <f>S277*H277</f>
        <v>0</v>
      </c>
      <c r="AR277" s="24" t="s">
        <v>230</v>
      </c>
      <c r="AT277" s="24" t="s">
        <v>126</v>
      </c>
      <c r="AU277" s="24" t="s">
        <v>82</v>
      </c>
      <c r="AY277" s="24" t="s">
        <v>123</v>
      </c>
      <c r="BE277" s="181">
        <f>IF(N277="základní",J277,0)</f>
        <v>0</v>
      </c>
      <c r="BF277" s="181">
        <f>IF(N277="snížená",J277,0)</f>
        <v>0</v>
      </c>
      <c r="BG277" s="181">
        <f>IF(N277="zákl. přenesená",J277,0)</f>
        <v>0</v>
      </c>
      <c r="BH277" s="181">
        <f>IF(N277="sníž. přenesená",J277,0)</f>
        <v>0</v>
      </c>
      <c r="BI277" s="181">
        <f>IF(N277="nulová",J277,0)</f>
        <v>0</v>
      </c>
      <c r="BJ277" s="24" t="s">
        <v>75</v>
      </c>
      <c r="BK277" s="181">
        <f>ROUND(I277*H277,2)</f>
        <v>0</v>
      </c>
      <c r="BL277" s="24" t="s">
        <v>230</v>
      </c>
      <c r="BM277" s="24" t="s">
        <v>425</v>
      </c>
    </row>
    <row r="278" spans="2:65" s="12" customFormat="1" x14ac:dyDescent="0.3">
      <c r="B278" s="191"/>
      <c r="D278" s="200" t="s">
        <v>133</v>
      </c>
      <c r="E278" s="209" t="s">
        <v>5</v>
      </c>
      <c r="F278" s="210" t="s">
        <v>426</v>
      </c>
      <c r="H278" s="211">
        <v>12</v>
      </c>
      <c r="I278" s="195"/>
      <c r="L278" s="191"/>
      <c r="M278" s="196"/>
      <c r="N278" s="197"/>
      <c r="O278" s="197"/>
      <c r="P278" s="197"/>
      <c r="Q278" s="197"/>
      <c r="R278" s="197"/>
      <c r="S278" s="197"/>
      <c r="T278" s="198"/>
      <c r="AT278" s="192" t="s">
        <v>133</v>
      </c>
      <c r="AU278" s="192" t="s">
        <v>82</v>
      </c>
      <c r="AV278" s="12" t="s">
        <v>82</v>
      </c>
      <c r="AW278" s="12" t="s">
        <v>34</v>
      </c>
      <c r="AX278" s="12" t="s">
        <v>75</v>
      </c>
      <c r="AY278" s="192" t="s">
        <v>123</v>
      </c>
    </row>
    <row r="279" spans="2:65" s="1" customFormat="1" ht="22.5" customHeight="1" x14ac:dyDescent="0.3">
      <c r="B279" s="169"/>
      <c r="C279" s="216" t="s">
        <v>427</v>
      </c>
      <c r="D279" s="216" t="s">
        <v>336</v>
      </c>
      <c r="E279" s="217" t="s">
        <v>428</v>
      </c>
      <c r="F279" s="218" t="s">
        <v>896</v>
      </c>
      <c r="G279" s="219" t="s">
        <v>155</v>
      </c>
      <c r="H279" s="220">
        <v>4</v>
      </c>
      <c r="I279" s="221"/>
      <c r="J279" s="222">
        <f t="shared" ref="J279:J288" si="0">ROUND(I279*H279,2)</f>
        <v>0</v>
      </c>
      <c r="K279" s="218" t="s">
        <v>130</v>
      </c>
      <c r="L279" s="223"/>
      <c r="M279" s="224" t="s">
        <v>5</v>
      </c>
      <c r="N279" s="225" t="s">
        <v>41</v>
      </c>
      <c r="O279" s="42"/>
      <c r="P279" s="179">
        <f t="shared" ref="P279:P288" si="1">O279*H279</f>
        <v>0</v>
      </c>
      <c r="Q279" s="179">
        <v>3.8999999999999998E-3</v>
      </c>
      <c r="R279" s="179">
        <f t="shared" ref="R279:R288" si="2">Q279*H279</f>
        <v>1.5599999999999999E-2</v>
      </c>
      <c r="S279" s="179">
        <v>0</v>
      </c>
      <c r="T279" s="180">
        <f t="shared" ref="T279:T288" si="3">S279*H279</f>
        <v>0</v>
      </c>
      <c r="AR279" s="24" t="s">
        <v>314</v>
      </c>
      <c r="AT279" s="24" t="s">
        <v>336</v>
      </c>
      <c r="AU279" s="24" t="s">
        <v>82</v>
      </c>
      <c r="AY279" s="24" t="s">
        <v>123</v>
      </c>
      <c r="BE279" s="181">
        <f t="shared" ref="BE279:BE288" si="4">IF(N279="základní",J279,0)</f>
        <v>0</v>
      </c>
      <c r="BF279" s="181">
        <f t="shared" ref="BF279:BF288" si="5">IF(N279="snížená",J279,0)</f>
        <v>0</v>
      </c>
      <c r="BG279" s="181">
        <f t="shared" ref="BG279:BG288" si="6">IF(N279="zákl. přenesená",J279,0)</f>
        <v>0</v>
      </c>
      <c r="BH279" s="181">
        <f t="shared" ref="BH279:BH288" si="7">IF(N279="sníž. přenesená",J279,0)</f>
        <v>0</v>
      </c>
      <c r="BI279" s="181">
        <f t="shared" ref="BI279:BI288" si="8">IF(N279="nulová",J279,0)</f>
        <v>0</v>
      </c>
      <c r="BJ279" s="24" t="s">
        <v>75</v>
      </c>
      <c r="BK279" s="181">
        <f t="shared" ref="BK279:BK288" si="9">ROUND(I279*H279,2)</f>
        <v>0</v>
      </c>
      <c r="BL279" s="24" t="s">
        <v>230</v>
      </c>
      <c r="BM279" s="24" t="s">
        <v>429</v>
      </c>
    </row>
    <row r="280" spans="2:65" s="1" customFormat="1" ht="22.5" customHeight="1" x14ac:dyDescent="0.3">
      <c r="B280" s="169"/>
      <c r="C280" s="216" t="s">
        <v>430</v>
      </c>
      <c r="D280" s="216" t="s">
        <v>336</v>
      </c>
      <c r="E280" s="217" t="s">
        <v>431</v>
      </c>
      <c r="F280" s="218" t="s">
        <v>904</v>
      </c>
      <c r="G280" s="219" t="s">
        <v>155</v>
      </c>
      <c r="H280" s="220">
        <v>8</v>
      </c>
      <c r="I280" s="221"/>
      <c r="J280" s="222">
        <f t="shared" si="0"/>
        <v>0</v>
      </c>
      <c r="K280" s="218" t="s">
        <v>130</v>
      </c>
      <c r="L280" s="223"/>
      <c r="M280" s="224" t="s">
        <v>5</v>
      </c>
      <c r="N280" s="225" t="s">
        <v>41</v>
      </c>
      <c r="O280" s="42"/>
      <c r="P280" s="179">
        <f t="shared" si="1"/>
        <v>0</v>
      </c>
      <c r="Q280" s="179">
        <v>3.8999999999999998E-3</v>
      </c>
      <c r="R280" s="179">
        <f t="shared" si="2"/>
        <v>3.1199999999999999E-2</v>
      </c>
      <c r="S280" s="179">
        <v>0</v>
      </c>
      <c r="T280" s="180">
        <f t="shared" si="3"/>
        <v>0</v>
      </c>
      <c r="AR280" s="24" t="s">
        <v>314</v>
      </c>
      <c r="AT280" s="24" t="s">
        <v>336</v>
      </c>
      <c r="AU280" s="24" t="s">
        <v>82</v>
      </c>
      <c r="AY280" s="24" t="s">
        <v>123</v>
      </c>
      <c r="BE280" s="181">
        <f t="shared" si="4"/>
        <v>0</v>
      </c>
      <c r="BF280" s="181">
        <f t="shared" si="5"/>
        <v>0</v>
      </c>
      <c r="BG280" s="181">
        <f t="shared" si="6"/>
        <v>0</v>
      </c>
      <c r="BH280" s="181">
        <f t="shared" si="7"/>
        <v>0</v>
      </c>
      <c r="BI280" s="181">
        <f t="shared" si="8"/>
        <v>0</v>
      </c>
      <c r="BJ280" s="24" t="s">
        <v>75</v>
      </c>
      <c r="BK280" s="181">
        <f t="shared" si="9"/>
        <v>0</v>
      </c>
      <c r="BL280" s="24" t="s">
        <v>230</v>
      </c>
      <c r="BM280" s="24" t="s">
        <v>432</v>
      </c>
    </row>
    <row r="281" spans="2:65" s="1" customFormat="1" ht="31.5" customHeight="1" x14ac:dyDescent="0.3">
      <c r="B281" s="169"/>
      <c r="C281" s="170" t="s">
        <v>433</v>
      </c>
      <c r="D281" s="170" t="s">
        <v>126</v>
      </c>
      <c r="E281" s="171" t="s">
        <v>434</v>
      </c>
      <c r="F281" s="172" t="s">
        <v>435</v>
      </c>
      <c r="G281" s="173" t="s">
        <v>143</v>
      </c>
      <c r="H281" s="174">
        <v>120</v>
      </c>
      <c r="I281" s="175"/>
      <c r="J281" s="176">
        <f t="shared" si="0"/>
        <v>0</v>
      </c>
      <c r="K281" s="172" t="s">
        <v>130</v>
      </c>
      <c r="L281" s="41"/>
      <c r="M281" s="177" t="s">
        <v>5</v>
      </c>
      <c r="N281" s="178" t="s">
        <v>41</v>
      </c>
      <c r="O281" s="42"/>
      <c r="P281" s="179">
        <f t="shared" si="1"/>
        <v>0</v>
      </c>
      <c r="Q281" s="179">
        <v>0</v>
      </c>
      <c r="R281" s="179">
        <f t="shared" si="2"/>
        <v>0</v>
      </c>
      <c r="S281" s="179">
        <v>0</v>
      </c>
      <c r="T281" s="180">
        <f t="shared" si="3"/>
        <v>0</v>
      </c>
      <c r="AR281" s="24" t="s">
        <v>230</v>
      </c>
      <c r="AT281" s="24" t="s">
        <v>126</v>
      </c>
      <c r="AU281" s="24" t="s">
        <v>82</v>
      </c>
      <c r="AY281" s="24" t="s">
        <v>123</v>
      </c>
      <c r="BE281" s="181">
        <f t="shared" si="4"/>
        <v>0</v>
      </c>
      <c r="BF281" s="181">
        <f t="shared" si="5"/>
        <v>0</v>
      </c>
      <c r="BG281" s="181">
        <f t="shared" si="6"/>
        <v>0</v>
      </c>
      <c r="BH281" s="181">
        <f t="shared" si="7"/>
        <v>0</v>
      </c>
      <c r="BI281" s="181">
        <f t="shared" si="8"/>
        <v>0</v>
      </c>
      <c r="BJ281" s="24" t="s">
        <v>75</v>
      </c>
      <c r="BK281" s="181">
        <f t="shared" si="9"/>
        <v>0</v>
      </c>
      <c r="BL281" s="24" t="s">
        <v>230</v>
      </c>
      <c r="BM281" s="24" t="s">
        <v>436</v>
      </c>
    </row>
    <row r="282" spans="2:65" s="1" customFormat="1" ht="22.5" customHeight="1" x14ac:dyDescent="0.3">
      <c r="B282" s="169"/>
      <c r="C282" s="216" t="s">
        <v>437</v>
      </c>
      <c r="D282" s="216" t="s">
        <v>336</v>
      </c>
      <c r="E282" s="217" t="s">
        <v>438</v>
      </c>
      <c r="F282" s="218" t="s">
        <v>903</v>
      </c>
      <c r="G282" s="219" t="s">
        <v>155</v>
      </c>
      <c r="H282" s="220">
        <v>120</v>
      </c>
      <c r="I282" s="221"/>
      <c r="J282" s="222">
        <f t="shared" si="0"/>
        <v>0</v>
      </c>
      <c r="K282" s="218" t="s">
        <v>130</v>
      </c>
      <c r="L282" s="223"/>
      <c r="M282" s="224" t="s">
        <v>5</v>
      </c>
      <c r="N282" s="225" t="s">
        <v>41</v>
      </c>
      <c r="O282" s="42"/>
      <c r="P282" s="179">
        <f t="shared" si="1"/>
        <v>0</v>
      </c>
      <c r="Q282" s="179">
        <v>3.8999999999999998E-3</v>
      </c>
      <c r="R282" s="179">
        <f t="shared" si="2"/>
        <v>0.46799999999999997</v>
      </c>
      <c r="S282" s="179">
        <v>0</v>
      </c>
      <c r="T282" s="180">
        <f t="shared" si="3"/>
        <v>0</v>
      </c>
      <c r="AR282" s="24" t="s">
        <v>314</v>
      </c>
      <c r="AT282" s="24" t="s">
        <v>336</v>
      </c>
      <c r="AU282" s="24" t="s">
        <v>82</v>
      </c>
      <c r="AY282" s="24" t="s">
        <v>123</v>
      </c>
      <c r="BE282" s="181">
        <f t="shared" si="4"/>
        <v>0</v>
      </c>
      <c r="BF282" s="181">
        <f t="shared" si="5"/>
        <v>0</v>
      </c>
      <c r="BG282" s="181">
        <f t="shared" si="6"/>
        <v>0</v>
      </c>
      <c r="BH282" s="181">
        <f t="shared" si="7"/>
        <v>0</v>
      </c>
      <c r="BI282" s="181">
        <f t="shared" si="8"/>
        <v>0</v>
      </c>
      <c r="BJ282" s="24" t="s">
        <v>75</v>
      </c>
      <c r="BK282" s="181">
        <f t="shared" si="9"/>
        <v>0</v>
      </c>
      <c r="BL282" s="24" t="s">
        <v>230</v>
      </c>
      <c r="BM282" s="24" t="s">
        <v>439</v>
      </c>
    </row>
    <row r="283" spans="2:65" s="1" customFormat="1" ht="22.5" customHeight="1" x14ac:dyDescent="0.3">
      <c r="B283" s="169"/>
      <c r="C283" s="216" t="s">
        <v>440</v>
      </c>
      <c r="D283" s="216" t="s">
        <v>336</v>
      </c>
      <c r="E283" s="217" t="s">
        <v>441</v>
      </c>
      <c r="F283" s="218" t="s">
        <v>897</v>
      </c>
      <c r="G283" s="219" t="s">
        <v>155</v>
      </c>
      <c r="H283" s="220">
        <v>4</v>
      </c>
      <c r="I283" s="221"/>
      <c r="J283" s="222">
        <f t="shared" si="0"/>
        <v>0</v>
      </c>
      <c r="K283" s="218" t="s">
        <v>130</v>
      </c>
      <c r="L283" s="223"/>
      <c r="M283" s="224" t="s">
        <v>5</v>
      </c>
      <c r="N283" s="225" t="s">
        <v>41</v>
      </c>
      <c r="O283" s="42"/>
      <c r="P283" s="179">
        <f t="shared" si="1"/>
        <v>0</v>
      </c>
      <c r="Q283" s="179">
        <v>3.8999999999999998E-3</v>
      </c>
      <c r="R283" s="179">
        <f t="shared" si="2"/>
        <v>1.5599999999999999E-2</v>
      </c>
      <c r="S283" s="179">
        <v>0</v>
      </c>
      <c r="T283" s="180">
        <f t="shared" si="3"/>
        <v>0</v>
      </c>
      <c r="AR283" s="24" t="s">
        <v>314</v>
      </c>
      <c r="AT283" s="24" t="s">
        <v>336</v>
      </c>
      <c r="AU283" s="24" t="s">
        <v>82</v>
      </c>
      <c r="AY283" s="24" t="s">
        <v>123</v>
      </c>
      <c r="BE283" s="181">
        <f t="shared" si="4"/>
        <v>0</v>
      </c>
      <c r="BF283" s="181">
        <f t="shared" si="5"/>
        <v>0</v>
      </c>
      <c r="BG283" s="181">
        <f t="shared" si="6"/>
        <v>0</v>
      </c>
      <c r="BH283" s="181">
        <f t="shared" si="7"/>
        <v>0</v>
      </c>
      <c r="BI283" s="181">
        <f t="shared" si="8"/>
        <v>0</v>
      </c>
      <c r="BJ283" s="24" t="s">
        <v>75</v>
      </c>
      <c r="BK283" s="181">
        <f t="shared" si="9"/>
        <v>0</v>
      </c>
      <c r="BL283" s="24" t="s">
        <v>230</v>
      </c>
      <c r="BM283" s="24" t="s">
        <v>442</v>
      </c>
    </row>
    <row r="284" spans="2:65" s="1" customFormat="1" ht="22.5" customHeight="1" x14ac:dyDescent="0.3">
      <c r="B284" s="169"/>
      <c r="C284" s="216" t="s">
        <v>443</v>
      </c>
      <c r="D284" s="216" t="s">
        <v>336</v>
      </c>
      <c r="E284" s="217" t="s">
        <v>444</v>
      </c>
      <c r="F284" s="218" t="s">
        <v>898</v>
      </c>
      <c r="G284" s="219" t="s">
        <v>143</v>
      </c>
      <c r="H284" s="220">
        <v>120</v>
      </c>
      <c r="I284" s="221"/>
      <c r="J284" s="222">
        <f t="shared" si="0"/>
        <v>0</v>
      </c>
      <c r="K284" s="218" t="s">
        <v>130</v>
      </c>
      <c r="L284" s="223"/>
      <c r="M284" s="224" t="s">
        <v>5</v>
      </c>
      <c r="N284" s="225" t="s">
        <v>41</v>
      </c>
      <c r="O284" s="42"/>
      <c r="P284" s="179">
        <f t="shared" si="1"/>
        <v>0</v>
      </c>
      <c r="Q284" s="179">
        <v>3.8999999999999998E-3</v>
      </c>
      <c r="R284" s="179">
        <f t="shared" si="2"/>
        <v>0.46799999999999997</v>
      </c>
      <c r="S284" s="179">
        <v>0</v>
      </c>
      <c r="T284" s="180">
        <f t="shared" si="3"/>
        <v>0</v>
      </c>
      <c r="AR284" s="24" t="s">
        <v>314</v>
      </c>
      <c r="AT284" s="24" t="s">
        <v>336</v>
      </c>
      <c r="AU284" s="24" t="s">
        <v>82</v>
      </c>
      <c r="AY284" s="24" t="s">
        <v>123</v>
      </c>
      <c r="BE284" s="181">
        <f t="shared" si="4"/>
        <v>0</v>
      </c>
      <c r="BF284" s="181">
        <f t="shared" si="5"/>
        <v>0</v>
      </c>
      <c r="BG284" s="181">
        <f t="shared" si="6"/>
        <v>0</v>
      </c>
      <c r="BH284" s="181">
        <f t="shared" si="7"/>
        <v>0</v>
      </c>
      <c r="BI284" s="181">
        <f t="shared" si="8"/>
        <v>0</v>
      </c>
      <c r="BJ284" s="24" t="s">
        <v>75</v>
      </c>
      <c r="BK284" s="181">
        <f t="shared" si="9"/>
        <v>0</v>
      </c>
      <c r="BL284" s="24" t="s">
        <v>230</v>
      </c>
      <c r="BM284" s="24" t="s">
        <v>445</v>
      </c>
    </row>
    <row r="285" spans="2:65" s="1" customFormat="1" ht="22.5" customHeight="1" x14ac:dyDescent="0.3">
      <c r="B285" s="169"/>
      <c r="C285" s="216" t="s">
        <v>446</v>
      </c>
      <c r="D285" s="216" t="s">
        <v>336</v>
      </c>
      <c r="E285" s="217" t="s">
        <v>447</v>
      </c>
      <c r="F285" s="218" t="s">
        <v>899</v>
      </c>
      <c r="G285" s="219" t="s">
        <v>155</v>
      </c>
      <c r="H285" s="220">
        <v>4</v>
      </c>
      <c r="I285" s="221"/>
      <c r="J285" s="222">
        <f t="shared" si="0"/>
        <v>0</v>
      </c>
      <c r="K285" s="218" t="s">
        <v>130</v>
      </c>
      <c r="L285" s="223"/>
      <c r="M285" s="224" t="s">
        <v>5</v>
      </c>
      <c r="N285" s="225" t="s">
        <v>41</v>
      </c>
      <c r="O285" s="42"/>
      <c r="P285" s="179">
        <f t="shared" si="1"/>
        <v>0</v>
      </c>
      <c r="Q285" s="179">
        <v>3.8999999999999998E-3</v>
      </c>
      <c r="R285" s="179">
        <f t="shared" si="2"/>
        <v>1.5599999999999999E-2</v>
      </c>
      <c r="S285" s="179">
        <v>0</v>
      </c>
      <c r="T285" s="180">
        <f t="shared" si="3"/>
        <v>0</v>
      </c>
      <c r="AR285" s="24" t="s">
        <v>314</v>
      </c>
      <c r="AT285" s="24" t="s">
        <v>336</v>
      </c>
      <c r="AU285" s="24" t="s">
        <v>82</v>
      </c>
      <c r="AY285" s="24" t="s">
        <v>123</v>
      </c>
      <c r="BE285" s="181">
        <f t="shared" si="4"/>
        <v>0</v>
      </c>
      <c r="BF285" s="181">
        <f t="shared" si="5"/>
        <v>0</v>
      </c>
      <c r="BG285" s="181">
        <f t="shared" si="6"/>
        <v>0</v>
      </c>
      <c r="BH285" s="181">
        <f t="shared" si="7"/>
        <v>0</v>
      </c>
      <c r="BI285" s="181">
        <f t="shared" si="8"/>
        <v>0</v>
      </c>
      <c r="BJ285" s="24" t="s">
        <v>75</v>
      </c>
      <c r="BK285" s="181">
        <f t="shared" si="9"/>
        <v>0</v>
      </c>
      <c r="BL285" s="24" t="s">
        <v>230</v>
      </c>
      <c r="BM285" s="24" t="s">
        <v>448</v>
      </c>
    </row>
    <row r="286" spans="2:65" s="1" customFormat="1" ht="22.5" customHeight="1" x14ac:dyDescent="0.3">
      <c r="B286" s="169"/>
      <c r="C286" s="216" t="s">
        <v>449</v>
      </c>
      <c r="D286" s="216" t="s">
        <v>336</v>
      </c>
      <c r="E286" s="217" t="s">
        <v>450</v>
      </c>
      <c r="F286" s="218" t="s">
        <v>902</v>
      </c>
      <c r="G286" s="219" t="s">
        <v>155</v>
      </c>
      <c r="H286" s="220">
        <v>120</v>
      </c>
      <c r="I286" s="221"/>
      <c r="J286" s="222">
        <f t="shared" si="0"/>
        <v>0</v>
      </c>
      <c r="K286" s="218" t="s">
        <v>130</v>
      </c>
      <c r="L286" s="223"/>
      <c r="M286" s="224" t="s">
        <v>5</v>
      </c>
      <c r="N286" s="225" t="s">
        <v>41</v>
      </c>
      <c r="O286" s="42"/>
      <c r="P286" s="179">
        <f t="shared" si="1"/>
        <v>0</v>
      </c>
      <c r="Q286" s="179">
        <v>3.8999999999999998E-3</v>
      </c>
      <c r="R286" s="179">
        <f t="shared" si="2"/>
        <v>0.46799999999999997</v>
      </c>
      <c r="S286" s="179">
        <v>0</v>
      </c>
      <c r="T286" s="180">
        <f t="shared" si="3"/>
        <v>0</v>
      </c>
      <c r="AR286" s="24" t="s">
        <v>314</v>
      </c>
      <c r="AT286" s="24" t="s">
        <v>336</v>
      </c>
      <c r="AU286" s="24" t="s">
        <v>82</v>
      </c>
      <c r="AY286" s="24" t="s">
        <v>123</v>
      </c>
      <c r="BE286" s="181">
        <f t="shared" si="4"/>
        <v>0</v>
      </c>
      <c r="BF286" s="181">
        <f t="shared" si="5"/>
        <v>0</v>
      </c>
      <c r="BG286" s="181">
        <f t="shared" si="6"/>
        <v>0</v>
      </c>
      <c r="BH286" s="181">
        <f t="shared" si="7"/>
        <v>0</v>
      </c>
      <c r="BI286" s="181">
        <f t="shared" si="8"/>
        <v>0</v>
      </c>
      <c r="BJ286" s="24" t="s">
        <v>75</v>
      </c>
      <c r="BK286" s="181">
        <f t="shared" si="9"/>
        <v>0</v>
      </c>
      <c r="BL286" s="24" t="s">
        <v>230</v>
      </c>
      <c r="BM286" s="24" t="s">
        <v>451</v>
      </c>
    </row>
    <row r="287" spans="2:65" s="1" customFormat="1" ht="22.5" customHeight="1" x14ac:dyDescent="0.3">
      <c r="B287" s="169"/>
      <c r="C287" s="216" t="s">
        <v>452</v>
      </c>
      <c r="D287" s="216" t="s">
        <v>336</v>
      </c>
      <c r="E287" s="217" t="s">
        <v>453</v>
      </c>
      <c r="F287" s="218" t="s">
        <v>901</v>
      </c>
      <c r="G287" s="219" t="s">
        <v>143</v>
      </c>
      <c r="H287" s="220">
        <v>240</v>
      </c>
      <c r="I287" s="221"/>
      <c r="J287" s="222">
        <f t="shared" si="0"/>
        <v>0</v>
      </c>
      <c r="K287" s="218" t="s">
        <v>130</v>
      </c>
      <c r="L287" s="223"/>
      <c r="M287" s="224" t="s">
        <v>5</v>
      </c>
      <c r="N287" s="225" t="s">
        <v>41</v>
      </c>
      <c r="O287" s="42"/>
      <c r="P287" s="179">
        <f t="shared" si="1"/>
        <v>0</v>
      </c>
      <c r="Q287" s="179">
        <v>3.8999999999999998E-3</v>
      </c>
      <c r="R287" s="179">
        <f t="shared" si="2"/>
        <v>0.93599999999999994</v>
      </c>
      <c r="S287" s="179">
        <v>0</v>
      </c>
      <c r="T287" s="180">
        <f t="shared" si="3"/>
        <v>0</v>
      </c>
      <c r="AR287" s="24" t="s">
        <v>314</v>
      </c>
      <c r="AT287" s="24" t="s">
        <v>336</v>
      </c>
      <c r="AU287" s="24" t="s">
        <v>82</v>
      </c>
      <c r="AY287" s="24" t="s">
        <v>123</v>
      </c>
      <c r="BE287" s="181">
        <f t="shared" si="4"/>
        <v>0</v>
      </c>
      <c r="BF287" s="181">
        <f t="shared" si="5"/>
        <v>0</v>
      </c>
      <c r="BG287" s="181">
        <f t="shared" si="6"/>
        <v>0</v>
      </c>
      <c r="BH287" s="181">
        <f t="shared" si="7"/>
        <v>0</v>
      </c>
      <c r="BI287" s="181">
        <f t="shared" si="8"/>
        <v>0</v>
      </c>
      <c r="BJ287" s="24" t="s">
        <v>75</v>
      </c>
      <c r="BK287" s="181">
        <f t="shared" si="9"/>
        <v>0</v>
      </c>
      <c r="BL287" s="24" t="s">
        <v>230</v>
      </c>
      <c r="BM287" s="24" t="s">
        <v>454</v>
      </c>
    </row>
    <row r="288" spans="2:65" s="1" customFormat="1" ht="31.5" customHeight="1" x14ac:dyDescent="0.3">
      <c r="B288" s="169"/>
      <c r="C288" s="170" t="s">
        <v>144</v>
      </c>
      <c r="D288" s="170" t="s">
        <v>126</v>
      </c>
      <c r="E288" s="171" t="s">
        <v>455</v>
      </c>
      <c r="F288" s="172" t="s">
        <v>456</v>
      </c>
      <c r="G288" s="173" t="s">
        <v>143</v>
      </c>
      <c r="H288" s="174">
        <v>12</v>
      </c>
      <c r="I288" s="175"/>
      <c r="J288" s="176">
        <f t="shared" si="0"/>
        <v>0</v>
      </c>
      <c r="K288" s="172" t="s">
        <v>130</v>
      </c>
      <c r="L288" s="41"/>
      <c r="M288" s="177" t="s">
        <v>5</v>
      </c>
      <c r="N288" s="178" t="s">
        <v>41</v>
      </c>
      <c r="O288" s="42"/>
      <c r="P288" s="179">
        <f t="shared" si="1"/>
        <v>0</v>
      </c>
      <c r="Q288" s="179">
        <v>0</v>
      </c>
      <c r="R288" s="179">
        <f t="shared" si="2"/>
        <v>0</v>
      </c>
      <c r="S288" s="179">
        <v>0</v>
      </c>
      <c r="T288" s="180">
        <f t="shared" si="3"/>
        <v>0</v>
      </c>
      <c r="AR288" s="24" t="s">
        <v>230</v>
      </c>
      <c r="AT288" s="24" t="s">
        <v>126</v>
      </c>
      <c r="AU288" s="24" t="s">
        <v>82</v>
      </c>
      <c r="AY288" s="24" t="s">
        <v>123</v>
      </c>
      <c r="BE288" s="181">
        <f t="shared" si="4"/>
        <v>0</v>
      </c>
      <c r="BF288" s="181">
        <f t="shared" si="5"/>
        <v>0</v>
      </c>
      <c r="BG288" s="181">
        <f t="shared" si="6"/>
        <v>0</v>
      </c>
      <c r="BH288" s="181">
        <f t="shared" si="7"/>
        <v>0</v>
      </c>
      <c r="BI288" s="181">
        <f t="shared" si="8"/>
        <v>0</v>
      </c>
      <c r="BJ288" s="24" t="s">
        <v>75</v>
      </c>
      <c r="BK288" s="181">
        <f t="shared" si="9"/>
        <v>0</v>
      </c>
      <c r="BL288" s="24" t="s">
        <v>230</v>
      </c>
      <c r="BM288" s="24" t="s">
        <v>457</v>
      </c>
    </row>
    <row r="289" spans="2:65" s="12" customFormat="1" x14ac:dyDescent="0.3">
      <c r="B289" s="191"/>
      <c r="D289" s="200" t="s">
        <v>133</v>
      </c>
      <c r="E289" s="209" t="s">
        <v>5</v>
      </c>
      <c r="F289" s="210" t="s">
        <v>932</v>
      </c>
      <c r="H289" s="211">
        <v>12</v>
      </c>
      <c r="I289" s="195"/>
      <c r="L289" s="191"/>
      <c r="M289" s="196"/>
      <c r="N289" s="197"/>
      <c r="O289" s="197"/>
      <c r="P289" s="197"/>
      <c r="Q289" s="197"/>
      <c r="R289" s="197"/>
      <c r="S289" s="197"/>
      <c r="T289" s="198"/>
      <c r="AT289" s="192" t="s">
        <v>133</v>
      </c>
      <c r="AU289" s="192" t="s">
        <v>82</v>
      </c>
      <c r="AV289" s="12" t="s">
        <v>82</v>
      </c>
      <c r="AW289" s="12" t="s">
        <v>34</v>
      </c>
      <c r="AX289" s="12" t="s">
        <v>75</v>
      </c>
      <c r="AY289" s="192" t="s">
        <v>123</v>
      </c>
    </row>
    <row r="290" spans="2:65" s="1" customFormat="1" ht="22.5" customHeight="1" x14ac:dyDescent="0.3">
      <c r="B290" s="169"/>
      <c r="C290" s="216" t="s">
        <v>458</v>
      </c>
      <c r="D290" s="216" t="s">
        <v>336</v>
      </c>
      <c r="E290" s="217" t="s">
        <v>459</v>
      </c>
      <c r="F290" s="218" t="s">
        <v>900</v>
      </c>
      <c r="G290" s="219" t="s">
        <v>155</v>
      </c>
      <c r="H290" s="220">
        <v>8</v>
      </c>
      <c r="I290" s="221"/>
      <c r="J290" s="222">
        <f t="shared" ref="J290:J296" si="10">ROUND(I290*H290,2)</f>
        <v>0</v>
      </c>
      <c r="K290" s="218" t="s">
        <v>130</v>
      </c>
      <c r="L290" s="223"/>
      <c r="M290" s="224" t="s">
        <v>5</v>
      </c>
      <c r="N290" s="225" t="s">
        <v>41</v>
      </c>
      <c r="O290" s="42"/>
      <c r="P290" s="179">
        <f t="shared" ref="P290:P296" si="11">O290*H290</f>
        <v>0</v>
      </c>
      <c r="Q290" s="179">
        <v>3.8999999999999998E-3</v>
      </c>
      <c r="R290" s="179">
        <f t="shared" ref="R290:R296" si="12">Q290*H290</f>
        <v>3.1199999999999999E-2</v>
      </c>
      <c r="S290" s="179">
        <v>0</v>
      </c>
      <c r="T290" s="180">
        <f t="shared" ref="T290:T296" si="13">S290*H290</f>
        <v>0</v>
      </c>
      <c r="AR290" s="24" t="s">
        <v>314</v>
      </c>
      <c r="AT290" s="24" t="s">
        <v>336</v>
      </c>
      <c r="AU290" s="24" t="s">
        <v>82</v>
      </c>
      <c r="AY290" s="24" t="s">
        <v>123</v>
      </c>
      <c r="BE290" s="181">
        <f t="shared" ref="BE290:BE296" si="14">IF(N290="základní",J290,0)</f>
        <v>0</v>
      </c>
      <c r="BF290" s="181">
        <f t="shared" ref="BF290:BF296" si="15">IF(N290="snížená",J290,0)</f>
        <v>0</v>
      </c>
      <c r="BG290" s="181">
        <f t="shared" ref="BG290:BG296" si="16">IF(N290="zákl. přenesená",J290,0)</f>
        <v>0</v>
      </c>
      <c r="BH290" s="181">
        <f t="shared" ref="BH290:BH296" si="17">IF(N290="sníž. přenesená",J290,0)</f>
        <v>0</v>
      </c>
      <c r="BI290" s="181">
        <f t="shared" ref="BI290:BI296" si="18">IF(N290="nulová",J290,0)</f>
        <v>0</v>
      </c>
      <c r="BJ290" s="24" t="s">
        <v>75</v>
      </c>
      <c r="BK290" s="181">
        <f t="shared" ref="BK290:BK296" si="19">ROUND(I290*H290,2)</f>
        <v>0</v>
      </c>
      <c r="BL290" s="24" t="s">
        <v>230</v>
      </c>
      <c r="BM290" s="24" t="s">
        <v>460</v>
      </c>
    </row>
    <row r="291" spans="2:65" s="1" customFormat="1" ht="22.5" customHeight="1" x14ac:dyDescent="0.3">
      <c r="B291" s="169"/>
      <c r="C291" s="216" t="s">
        <v>461</v>
      </c>
      <c r="D291" s="216" t="s">
        <v>336</v>
      </c>
      <c r="E291" s="217" t="s">
        <v>462</v>
      </c>
      <c r="F291" s="218" t="s">
        <v>905</v>
      </c>
      <c r="G291" s="219" t="s">
        <v>155</v>
      </c>
      <c r="H291" s="220">
        <v>8</v>
      </c>
      <c r="I291" s="221"/>
      <c r="J291" s="222">
        <f t="shared" si="10"/>
        <v>0</v>
      </c>
      <c r="K291" s="218" t="s">
        <v>130</v>
      </c>
      <c r="L291" s="223"/>
      <c r="M291" s="224" t="s">
        <v>5</v>
      </c>
      <c r="N291" s="225" t="s">
        <v>41</v>
      </c>
      <c r="O291" s="42"/>
      <c r="P291" s="179">
        <f t="shared" si="11"/>
        <v>0</v>
      </c>
      <c r="Q291" s="179">
        <v>3.8999999999999998E-3</v>
      </c>
      <c r="R291" s="179">
        <f t="shared" si="12"/>
        <v>3.1199999999999999E-2</v>
      </c>
      <c r="S291" s="179">
        <v>0</v>
      </c>
      <c r="T291" s="180">
        <f t="shared" si="13"/>
        <v>0</v>
      </c>
      <c r="AR291" s="24" t="s">
        <v>314</v>
      </c>
      <c r="AT291" s="24" t="s">
        <v>336</v>
      </c>
      <c r="AU291" s="24" t="s">
        <v>82</v>
      </c>
      <c r="AY291" s="24" t="s">
        <v>123</v>
      </c>
      <c r="BE291" s="181">
        <f t="shared" si="14"/>
        <v>0</v>
      </c>
      <c r="BF291" s="181">
        <f t="shared" si="15"/>
        <v>0</v>
      </c>
      <c r="BG291" s="181">
        <f t="shared" si="16"/>
        <v>0</v>
      </c>
      <c r="BH291" s="181">
        <f t="shared" si="17"/>
        <v>0</v>
      </c>
      <c r="BI291" s="181">
        <f t="shared" si="18"/>
        <v>0</v>
      </c>
      <c r="BJ291" s="24" t="s">
        <v>75</v>
      </c>
      <c r="BK291" s="181">
        <f t="shared" si="19"/>
        <v>0</v>
      </c>
      <c r="BL291" s="24" t="s">
        <v>230</v>
      </c>
      <c r="BM291" s="24" t="s">
        <v>463</v>
      </c>
    </row>
    <row r="292" spans="2:65" s="1" customFormat="1" ht="31.5" customHeight="1" x14ac:dyDescent="0.3">
      <c r="B292" s="169"/>
      <c r="C292" s="216" t="s">
        <v>464</v>
      </c>
      <c r="D292" s="216" t="s">
        <v>336</v>
      </c>
      <c r="E292" s="217" t="s">
        <v>465</v>
      </c>
      <c r="F292" s="218" t="s">
        <v>466</v>
      </c>
      <c r="G292" s="219" t="s">
        <v>155</v>
      </c>
      <c r="H292" s="220">
        <v>8</v>
      </c>
      <c r="I292" s="221"/>
      <c r="J292" s="222">
        <f t="shared" si="10"/>
        <v>0</v>
      </c>
      <c r="K292" s="218" t="s">
        <v>130</v>
      </c>
      <c r="L292" s="223"/>
      <c r="M292" s="224" t="s">
        <v>5</v>
      </c>
      <c r="N292" s="225" t="s">
        <v>41</v>
      </c>
      <c r="O292" s="42"/>
      <c r="P292" s="179">
        <f t="shared" si="11"/>
        <v>0</v>
      </c>
      <c r="Q292" s="179">
        <v>3.8999999999999998E-3</v>
      </c>
      <c r="R292" s="179">
        <f t="shared" si="12"/>
        <v>3.1199999999999999E-2</v>
      </c>
      <c r="S292" s="179">
        <v>0</v>
      </c>
      <c r="T292" s="180">
        <f t="shared" si="13"/>
        <v>0</v>
      </c>
      <c r="AR292" s="24" t="s">
        <v>314</v>
      </c>
      <c r="AT292" s="24" t="s">
        <v>336</v>
      </c>
      <c r="AU292" s="24" t="s">
        <v>82</v>
      </c>
      <c r="AY292" s="24" t="s">
        <v>123</v>
      </c>
      <c r="BE292" s="181">
        <f t="shared" si="14"/>
        <v>0</v>
      </c>
      <c r="BF292" s="181">
        <f t="shared" si="15"/>
        <v>0</v>
      </c>
      <c r="BG292" s="181">
        <f t="shared" si="16"/>
        <v>0</v>
      </c>
      <c r="BH292" s="181">
        <f t="shared" si="17"/>
        <v>0</v>
      </c>
      <c r="BI292" s="181">
        <f t="shared" si="18"/>
        <v>0</v>
      </c>
      <c r="BJ292" s="24" t="s">
        <v>75</v>
      </c>
      <c r="BK292" s="181">
        <f t="shared" si="19"/>
        <v>0</v>
      </c>
      <c r="BL292" s="24" t="s">
        <v>230</v>
      </c>
      <c r="BM292" s="24" t="s">
        <v>467</v>
      </c>
    </row>
    <row r="293" spans="2:65" s="1" customFormat="1" ht="31.5" customHeight="1" x14ac:dyDescent="0.3">
      <c r="B293" s="169"/>
      <c r="C293" s="170" t="s">
        <v>468</v>
      </c>
      <c r="D293" s="170" t="s">
        <v>126</v>
      </c>
      <c r="E293" s="171" t="s">
        <v>469</v>
      </c>
      <c r="F293" s="172" t="s">
        <v>470</v>
      </c>
      <c r="G293" s="173" t="s">
        <v>155</v>
      </c>
      <c r="H293" s="174">
        <v>1</v>
      </c>
      <c r="I293" s="175"/>
      <c r="J293" s="176">
        <f t="shared" si="10"/>
        <v>0</v>
      </c>
      <c r="K293" s="172" t="s">
        <v>130</v>
      </c>
      <c r="L293" s="41"/>
      <c r="M293" s="177" t="s">
        <v>5</v>
      </c>
      <c r="N293" s="178" t="s">
        <v>41</v>
      </c>
      <c r="O293" s="42"/>
      <c r="P293" s="179">
        <f t="shared" si="11"/>
        <v>0</v>
      </c>
      <c r="Q293" s="179">
        <v>0</v>
      </c>
      <c r="R293" s="179">
        <f t="shared" si="12"/>
        <v>0</v>
      </c>
      <c r="S293" s="179">
        <v>0</v>
      </c>
      <c r="T293" s="180">
        <f t="shared" si="13"/>
        <v>0</v>
      </c>
      <c r="AR293" s="24" t="s">
        <v>230</v>
      </c>
      <c r="AT293" s="24" t="s">
        <v>126</v>
      </c>
      <c r="AU293" s="24" t="s">
        <v>82</v>
      </c>
      <c r="AY293" s="24" t="s">
        <v>123</v>
      </c>
      <c r="BE293" s="181">
        <f t="shared" si="14"/>
        <v>0</v>
      </c>
      <c r="BF293" s="181">
        <f t="shared" si="15"/>
        <v>0</v>
      </c>
      <c r="BG293" s="181">
        <f t="shared" si="16"/>
        <v>0</v>
      </c>
      <c r="BH293" s="181">
        <f t="shared" si="17"/>
        <v>0</v>
      </c>
      <c r="BI293" s="181">
        <f t="shared" si="18"/>
        <v>0</v>
      </c>
      <c r="BJ293" s="24" t="s">
        <v>75</v>
      </c>
      <c r="BK293" s="181">
        <f t="shared" si="19"/>
        <v>0</v>
      </c>
      <c r="BL293" s="24" t="s">
        <v>230</v>
      </c>
      <c r="BM293" s="24" t="s">
        <v>471</v>
      </c>
    </row>
    <row r="294" spans="2:65" s="1" customFormat="1" ht="22.5" customHeight="1" x14ac:dyDescent="0.3">
      <c r="B294" s="169"/>
      <c r="C294" s="170" t="s">
        <v>472</v>
      </c>
      <c r="D294" s="170" t="s">
        <v>126</v>
      </c>
      <c r="E294" s="171" t="s">
        <v>473</v>
      </c>
      <c r="F294" s="172" t="s">
        <v>933</v>
      </c>
      <c r="G294" s="173" t="s">
        <v>155</v>
      </c>
      <c r="H294" s="174">
        <v>1</v>
      </c>
      <c r="I294" s="175"/>
      <c r="J294" s="176">
        <f t="shared" si="10"/>
        <v>0</v>
      </c>
      <c r="K294" s="172" t="s">
        <v>130</v>
      </c>
      <c r="L294" s="41"/>
      <c r="M294" s="177" t="s">
        <v>5</v>
      </c>
      <c r="N294" s="178" t="s">
        <v>41</v>
      </c>
      <c r="O294" s="42"/>
      <c r="P294" s="179">
        <f t="shared" si="11"/>
        <v>0</v>
      </c>
      <c r="Q294" s="179">
        <v>0</v>
      </c>
      <c r="R294" s="179">
        <f t="shared" si="12"/>
        <v>0</v>
      </c>
      <c r="S294" s="179">
        <v>0</v>
      </c>
      <c r="T294" s="180">
        <f t="shared" si="13"/>
        <v>0</v>
      </c>
      <c r="AR294" s="24" t="s">
        <v>230</v>
      </c>
      <c r="AT294" s="24" t="s">
        <v>126</v>
      </c>
      <c r="AU294" s="24" t="s">
        <v>82</v>
      </c>
      <c r="AY294" s="24" t="s">
        <v>123</v>
      </c>
      <c r="BE294" s="181">
        <f t="shared" si="14"/>
        <v>0</v>
      </c>
      <c r="BF294" s="181">
        <f t="shared" si="15"/>
        <v>0</v>
      </c>
      <c r="BG294" s="181">
        <f t="shared" si="16"/>
        <v>0</v>
      </c>
      <c r="BH294" s="181">
        <f t="shared" si="17"/>
        <v>0</v>
      </c>
      <c r="BI294" s="181">
        <f t="shared" si="18"/>
        <v>0</v>
      </c>
      <c r="BJ294" s="24" t="s">
        <v>75</v>
      </c>
      <c r="BK294" s="181">
        <f t="shared" si="19"/>
        <v>0</v>
      </c>
      <c r="BL294" s="24" t="s">
        <v>230</v>
      </c>
      <c r="BM294" s="24" t="s">
        <v>474</v>
      </c>
    </row>
    <row r="295" spans="2:65" s="1" customFormat="1" ht="31.5" customHeight="1" x14ac:dyDescent="0.3">
      <c r="B295" s="169"/>
      <c r="C295" s="170" t="s">
        <v>475</v>
      </c>
      <c r="D295" s="170" t="s">
        <v>126</v>
      </c>
      <c r="E295" s="171" t="s">
        <v>476</v>
      </c>
      <c r="F295" s="172" t="s">
        <v>477</v>
      </c>
      <c r="G295" s="173" t="s">
        <v>266</v>
      </c>
      <c r="H295" s="174">
        <v>3.7519999999999998</v>
      </c>
      <c r="I295" s="175"/>
      <c r="J295" s="176">
        <f t="shared" si="10"/>
        <v>0</v>
      </c>
      <c r="K295" s="172" t="s">
        <v>130</v>
      </c>
      <c r="L295" s="41"/>
      <c r="M295" s="177" t="s">
        <v>5</v>
      </c>
      <c r="N295" s="178" t="s">
        <v>41</v>
      </c>
      <c r="O295" s="42"/>
      <c r="P295" s="179">
        <f t="shared" si="11"/>
        <v>0</v>
      </c>
      <c r="Q295" s="179">
        <v>0</v>
      </c>
      <c r="R295" s="179">
        <f t="shared" si="12"/>
        <v>0</v>
      </c>
      <c r="S295" s="179">
        <v>0</v>
      </c>
      <c r="T295" s="180">
        <f t="shared" si="13"/>
        <v>0</v>
      </c>
      <c r="AR295" s="24" t="s">
        <v>230</v>
      </c>
      <c r="AT295" s="24" t="s">
        <v>126</v>
      </c>
      <c r="AU295" s="24" t="s">
        <v>82</v>
      </c>
      <c r="AY295" s="24" t="s">
        <v>123</v>
      </c>
      <c r="BE295" s="181">
        <f t="shared" si="14"/>
        <v>0</v>
      </c>
      <c r="BF295" s="181">
        <f t="shared" si="15"/>
        <v>0</v>
      </c>
      <c r="BG295" s="181">
        <f t="shared" si="16"/>
        <v>0</v>
      </c>
      <c r="BH295" s="181">
        <f t="shared" si="17"/>
        <v>0</v>
      </c>
      <c r="BI295" s="181">
        <f t="shared" si="18"/>
        <v>0</v>
      </c>
      <c r="BJ295" s="24" t="s">
        <v>75</v>
      </c>
      <c r="BK295" s="181">
        <f t="shared" si="19"/>
        <v>0</v>
      </c>
      <c r="BL295" s="24" t="s">
        <v>230</v>
      </c>
      <c r="BM295" s="24" t="s">
        <v>478</v>
      </c>
    </row>
    <row r="296" spans="2:65" s="1" customFormat="1" ht="31.5" customHeight="1" x14ac:dyDescent="0.3">
      <c r="B296" s="169"/>
      <c r="C296" s="170" t="s">
        <v>479</v>
      </c>
      <c r="D296" s="170" t="s">
        <v>126</v>
      </c>
      <c r="E296" s="171" t="s">
        <v>480</v>
      </c>
      <c r="F296" s="172" t="s">
        <v>481</v>
      </c>
      <c r="G296" s="173" t="s">
        <v>266</v>
      </c>
      <c r="H296" s="174">
        <v>3.7519999999999998</v>
      </c>
      <c r="I296" s="175"/>
      <c r="J296" s="176">
        <f t="shared" si="10"/>
        <v>0</v>
      </c>
      <c r="K296" s="172" t="s">
        <v>130</v>
      </c>
      <c r="L296" s="41"/>
      <c r="M296" s="177" t="s">
        <v>5</v>
      </c>
      <c r="N296" s="178" t="s">
        <v>41</v>
      </c>
      <c r="O296" s="42"/>
      <c r="P296" s="179">
        <f t="shared" si="11"/>
        <v>0</v>
      </c>
      <c r="Q296" s="179">
        <v>0</v>
      </c>
      <c r="R296" s="179">
        <f t="shared" si="12"/>
        <v>0</v>
      </c>
      <c r="S296" s="179">
        <v>0</v>
      </c>
      <c r="T296" s="180">
        <f t="shared" si="13"/>
        <v>0</v>
      </c>
      <c r="AR296" s="24" t="s">
        <v>230</v>
      </c>
      <c r="AT296" s="24" t="s">
        <v>126</v>
      </c>
      <c r="AU296" s="24" t="s">
        <v>82</v>
      </c>
      <c r="AY296" s="24" t="s">
        <v>123</v>
      </c>
      <c r="BE296" s="181">
        <f t="shared" si="14"/>
        <v>0</v>
      </c>
      <c r="BF296" s="181">
        <f t="shared" si="15"/>
        <v>0</v>
      </c>
      <c r="BG296" s="181">
        <f t="shared" si="16"/>
        <v>0</v>
      </c>
      <c r="BH296" s="181">
        <f t="shared" si="17"/>
        <v>0</v>
      </c>
      <c r="BI296" s="181">
        <f t="shared" si="18"/>
        <v>0</v>
      </c>
      <c r="BJ296" s="24" t="s">
        <v>75</v>
      </c>
      <c r="BK296" s="181">
        <f t="shared" si="19"/>
        <v>0</v>
      </c>
      <c r="BL296" s="24" t="s">
        <v>230</v>
      </c>
      <c r="BM296" s="24" t="s">
        <v>482</v>
      </c>
    </row>
    <row r="297" spans="2:65" s="10" customFormat="1" ht="29.85" customHeight="1" x14ac:dyDescent="0.3">
      <c r="B297" s="155"/>
      <c r="D297" s="166" t="s">
        <v>69</v>
      </c>
      <c r="E297" s="167" t="s">
        <v>483</v>
      </c>
      <c r="F297" s="167" t="s">
        <v>484</v>
      </c>
      <c r="I297" s="158"/>
      <c r="J297" s="168">
        <f>BK297</f>
        <v>0</v>
      </c>
      <c r="L297" s="155"/>
      <c r="M297" s="160"/>
      <c r="N297" s="161"/>
      <c r="O297" s="161"/>
      <c r="P297" s="162">
        <f>SUM(P298:P304)</f>
        <v>0</v>
      </c>
      <c r="Q297" s="161"/>
      <c r="R297" s="162">
        <f>SUM(R298:R304)</f>
        <v>0.59792999999999996</v>
      </c>
      <c r="S297" s="161"/>
      <c r="T297" s="163">
        <f>SUM(T298:T304)</f>
        <v>0</v>
      </c>
      <c r="AR297" s="156" t="s">
        <v>82</v>
      </c>
      <c r="AT297" s="164" t="s">
        <v>69</v>
      </c>
      <c r="AU297" s="164" t="s">
        <v>75</v>
      </c>
      <c r="AY297" s="156" t="s">
        <v>123</v>
      </c>
      <c r="BK297" s="165">
        <f>SUM(BK298:BK304)</f>
        <v>0</v>
      </c>
    </row>
    <row r="298" spans="2:65" s="1" customFormat="1" ht="22.5" customHeight="1" x14ac:dyDescent="0.3">
      <c r="B298" s="169"/>
      <c r="C298" s="170">
        <v>72</v>
      </c>
      <c r="D298" s="170" t="s">
        <v>126</v>
      </c>
      <c r="E298" s="171" t="s">
        <v>485</v>
      </c>
      <c r="F298" s="172" t="s">
        <v>486</v>
      </c>
      <c r="G298" s="173" t="s">
        <v>143</v>
      </c>
      <c r="H298" s="174">
        <v>57</v>
      </c>
      <c r="I298" s="175"/>
      <c r="J298" s="176">
        <f t="shared" ref="J298" si="20">ROUND(I298*H298,2)</f>
        <v>0</v>
      </c>
      <c r="K298" s="172" t="s">
        <v>130</v>
      </c>
      <c r="L298" s="41"/>
      <c r="M298" s="177" t="s">
        <v>5</v>
      </c>
      <c r="N298" s="178" t="s">
        <v>41</v>
      </c>
      <c r="O298" s="42"/>
      <c r="P298" s="179">
        <f t="shared" ref="P298" si="21">O298*H298</f>
        <v>0</v>
      </c>
      <c r="Q298" s="179">
        <v>0</v>
      </c>
      <c r="R298" s="179">
        <f t="shared" ref="R298" si="22">Q298*H298</f>
        <v>0</v>
      </c>
      <c r="S298" s="179">
        <v>0</v>
      </c>
      <c r="T298" s="180">
        <f t="shared" ref="T298" si="23">S298*H298</f>
        <v>0</v>
      </c>
      <c r="AR298" s="24" t="s">
        <v>230</v>
      </c>
      <c r="AT298" s="24" t="s">
        <v>126</v>
      </c>
      <c r="AU298" s="24" t="s">
        <v>82</v>
      </c>
      <c r="AY298" s="24" t="s">
        <v>123</v>
      </c>
      <c r="BE298" s="181">
        <f t="shared" ref="BE298" si="24">IF(N298="základní",J298,0)</f>
        <v>0</v>
      </c>
      <c r="BF298" s="181">
        <f t="shared" ref="BF298" si="25">IF(N298="snížená",J298,0)</f>
        <v>0</v>
      </c>
      <c r="BG298" s="181">
        <f t="shared" ref="BG298" si="26">IF(N298="zákl. přenesená",J298,0)</f>
        <v>0</v>
      </c>
      <c r="BH298" s="181">
        <f t="shared" ref="BH298" si="27">IF(N298="sníž. přenesená",J298,0)</f>
        <v>0</v>
      </c>
      <c r="BI298" s="181">
        <f t="shared" ref="BI298" si="28">IF(N298="nulová",J298,0)</f>
        <v>0</v>
      </c>
      <c r="BJ298" s="24" t="s">
        <v>75</v>
      </c>
      <c r="BK298" s="181">
        <f t="shared" ref="BK298" si="29">ROUND(I298*H298,2)</f>
        <v>0</v>
      </c>
      <c r="BL298" s="24" t="s">
        <v>230</v>
      </c>
      <c r="BM298" s="24" t="s">
        <v>487</v>
      </c>
    </row>
    <row r="299" spans="2:65" s="12" customFormat="1" x14ac:dyDescent="0.3">
      <c r="B299" s="191"/>
      <c r="D299" s="200" t="s">
        <v>133</v>
      </c>
      <c r="E299" s="209" t="s">
        <v>5</v>
      </c>
      <c r="F299" s="210" t="s">
        <v>488</v>
      </c>
      <c r="H299" s="211">
        <v>57</v>
      </c>
      <c r="I299" s="195"/>
      <c r="L299" s="191"/>
      <c r="M299" s="196"/>
      <c r="N299" s="197"/>
      <c r="O299" s="197"/>
      <c r="P299" s="197"/>
      <c r="Q299" s="197"/>
      <c r="R299" s="197"/>
      <c r="S299" s="197"/>
      <c r="T299" s="198"/>
      <c r="AT299" s="192" t="s">
        <v>133</v>
      </c>
      <c r="AU299" s="192" t="s">
        <v>82</v>
      </c>
      <c r="AV299" s="12" t="s">
        <v>82</v>
      </c>
      <c r="AW299" s="12" t="s">
        <v>34</v>
      </c>
      <c r="AX299" s="12" t="s">
        <v>75</v>
      </c>
      <c r="AY299" s="192" t="s">
        <v>123</v>
      </c>
    </row>
    <row r="300" spans="2:65" s="1" customFormat="1" ht="22.5" customHeight="1" x14ac:dyDescent="0.3">
      <c r="B300" s="169"/>
      <c r="C300" s="216">
        <v>73</v>
      </c>
      <c r="D300" s="216" t="s">
        <v>336</v>
      </c>
      <c r="E300" s="217" t="s">
        <v>489</v>
      </c>
      <c r="F300" s="218" t="s">
        <v>490</v>
      </c>
      <c r="G300" s="219" t="s">
        <v>143</v>
      </c>
      <c r="H300" s="220">
        <v>57</v>
      </c>
      <c r="I300" s="221"/>
      <c r="J300" s="222">
        <f>ROUND(I300*H300,2)</f>
        <v>0</v>
      </c>
      <c r="K300" s="218" t="s">
        <v>130</v>
      </c>
      <c r="L300" s="223"/>
      <c r="M300" s="224" t="s">
        <v>5</v>
      </c>
      <c r="N300" s="225" t="s">
        <v>41</v>
      </c>
      <c r="O300" s="42"/>
      <c r="P300" s="179">
        <f>O300*H300</f>
        <v>0</v>
      </c>
      <c r="Q300" s="179">
        <v>1.0489999999999999E-2</v>
      </c>
      <c r="R300" s="179">
        <f>Q300*H300</f>
        <v>0.59792999999999996</v>
      </c>
      <c r="S300" s="179">
        <v>0</v>
      </c>
      <c r="T300" s="180">
        <f>S300*H300</f>
        <v>0</v>
      </c>
      <c r="AR300" s="24" t="s">
        <v>314</v>
      </c>
      <c r="AT300" s="24" t="s">
        <v>336</v>
      </c>
      <c r="AU300" s="24" t="s">
        <v>82</v>
      </c>
      <c r="AY300" s="24" t="s">
        <v>123</v>
      </c>
      <c r="BE300" s="181">
        <f>IF(N300="základní",J300,0)</f>
        <v>0</v>
      </c>
      <c r="BF300" s="181">
        <f>IF(N300="snížená",J300,0)</f>
        <v>0</v>
      </c>
      <c r="BG300" s="181">
        <f>IF(N300="zákl. přenesená",J300,0)</f>
        <v>0</v>
      </c>
      <c r="BH300" s="181">
        <f>IF(N300="sníž. přenesená",J300,0)</f>
        <v>0</v>
      </c>
      <c r="BI300" s="181">
        <f>IF(N300="nulová",J300,0)</f>
        <v>0</v>
      </c>
      <c r="BJ300" s="24" t="s">
        <v>75</v>
      </c>
      <c r="BK300" s="181">
        <f>ROUND(I300*H300,2)</f>
        <v>0</v>
      </c>
      <c r="BL300" s="24" t="s">
        <v>230</v>
      </c>
      <c r="BM300" s="24" t="s">
        <v>491</v>
      </c>
    </row>
    <row r="301" spans="2:65" s="1" customFormat="1" ht="31.5" customHeight="1" x14ac:dyDescent="0.3">
      <c r="B301" s="169"/>
      <c r="C301" s="170">
        <v>74</v>
      </c>
      <c r="D301" s="170" t="s">
        <v>126</v>
      </c>
      <c r="E301" s="171" t="s">
        <v>492</v>
      </c>
      <c r="F301" s="172" t="s">
        <v>493</v>
      </c>
      <c r="G301" s="173" t="s">
        <v>293</v>
      </c>
      <c r="H301" s="174">
        <v>3</v>
      </c>
      <c r="I301" s="175"/>
      <c r="J301" s="176">
        <f>ROUND(I301*H301,2)</f>
        <v>0</v>
      </c>
      <c r="K301" s="172" t="s">
        <v>130</v>
      </c>
      <c r="L301" s="41"/>
      <c r="M301" s="177" t="s">
        <v>5</v>
      </c>
      <c r="N301" s="178" t="s">
        <v>41</v>
      </c>
      <c r="O301" s="42"/>
      <c r="P301" s="179">
        <f>O301*H301</f>
        <v>0</v>
      </c>
      <c r="Q301" s="179">
        <v>0</v>
      </c>
      <c r="R301" s="179">
        <f>Q301*H301</f>
        <v>0</v>
      </c>
      <c r="S301" s="179">
        <v>0</v>
      </c>
      <c r="T301" s="180">
        <f>S301*H301</f>
        <v>0</v>
      </c>
      <c r="AR301" s="24" t="s">
        <v>230</v>
      </c>
      <c r="AT301" s="24" t="s">
        <v>126</v>
      </c>
      <c r="AU301" s="24" t="s">
        <v>82</v>
      </c>
      <c r="AY301" s="24" t="s">
        <v>123</v>
      </c>
      <c r="BE301" s="181">
        <f>IF(N301="základní",J301,0)</f>
        <v>0</v>
      </c>
      <c r="BF301" s="181">
        <f>IF(N301="snížená",J301,0)</f>
        <v>0</v>
      </c>
      <c r="BG301" s="181">
        <f>IF(N301="zákl. přenesená",J301,0)</f>
        <v>0</v>
      </c>
      <c r="BH301" s="181">
        <f>IF(N301="sníž. přenesená",J301,0)</f>
        <v>0</v>
      </c>
      <c r="BI301" s="181">
        <f>IF(N301="nulová",J301,0)</f>
        <v>0</v>
      </c>
      <c r="BJ301" s="24" t="s">
        <v>75</v>
      </c>
      <c r="BK301" s="181">
        <f>ROUND(I301*H301,2)</f>
        <v>0</v>
      </c>
      <c r="BL301" s="24" t="s">
        <v>230</v>
      </c>
      <c r="BM301" s="24" t="s">
        <v>494</v>
      </c>
    </row>
    <row r="302" spans="2:65" s="1" customFormat="1" ht="31.5" customHeight="1" x14ac:dyDescent="0.3">
      <c r="B302" s="169"/>
      <c r="C302" s="170">
        <v>75</v>
      </c>
      <c r="D302" s="170" t="s">
        <v>126</v>
      </c>
      <c r="E302" s="171" t="s">
        <v>495</v>
      </c>
      <c r="F302" s="172" t="s">
        <v>906</v>
      </c>
      <c r="G302" s="173" t="s">
        <v>293</v>
      </c>
      <c r="H302" s="174">
        <v>3</v>
      </c>
      <c r="I302" s="175"/>
      <c r="J302" s="176">
        <f>ROUND(I302*H302,2)</f>
        <v>0</v>
      </c>
      <c r="K302" s="172" t="s">
        <v>130</v>
      </c>
      <c r="L302" s="41"/>
      <c r="M302" s="177" t="s">
        <v>5</v>
      </c>
      <c r="N302" s="178" t="s">
        <v>41</v>
      </c>
      <c r="O302" s="42"/>
      <c r="P302" s="179">
        <f>O302*H302</f>
        <v>0</v>
      </c>
      <c r="Q302" s="179">
        <v>0</v>
      </c>
      <c r="R302" s="179">
        <f>Q302*H302</f>
        <v>0</v>
      </c>
      <c r="S302" s="179">
        <v>0</v>
      </c>
      <c r="T302" s="180">
        <f>S302*H302</f>
        <v>0</v>
      </c>
      <c r="AR302" s="24" t="s">
        <v>230</v>
      </c>
      <c r="AT302" s="24" t="s">
        <v>126</v>
      </c>
      <c r="AU302" s="24" t="s">
        <v>82</v>
      </c>
      <c r="AY302" s="24" t="s">
        <v>123</v>
      </c>
      <c r="BE302" s="181">
        <f>IF(N302="základní",J302,0)</f>
        <v>0</v>
      </c>
      <c r="BF302" s="181">
        <f>IF(N302="snížená",J302,0)</f>
        <v>0</v>
      </c>
      <c r="BG302" s="181">
        <f>IF(N302="zákl. přenesená",J302,0)</f>
        <v>0</v>
      </c>
      <c r="BH302" s="181">
        <f>IF(N302="sníž. přenesená",J302,0)</f>
        <v>0</v>
      </c>
      <c r="BI302" s="181">
        <f>IF(N302="nulová",J302,0)</f>
        <v>0</v>
      </c>
      <c r="BJ302" s="24" t="s">
        <v>75</v>
      </c>
      <c r="BK302" s="181">
        <f>ROUND(I302*H302,2)</f>
        <v>0</v>
      </c>
      <c r="BL302" s="24" t="s">
        <v>230</v>
      </c>
      <c r="BM302" s="24" t="s">
        <v>496</v>
      </c>
    </row>
    <row r="303" spans="2:65" s="1" customFormat="1" ht="31.5" customHeight="1" x14ac:dyDescent="0.3">
      <c r="B303" s="169"/>
      <c r="C303" s="170">
        <v>76</v>
      </c>
      <c r="D303" s="170" t="s">
        <v>126</v>
      </c>
      <c r="E303" s="171" t="s">
        <v>497</v>
      </c>
      <c r="F303" s="172" t="s">
        <v>498</v>
      </c>
      <c r="G303" s="173" t="s">
        <v>266</v>
      </c>
      <c r="H303" s="174">
        <v>1.2829999999999999</v>
      </c>
      <c r="I303" s="175"/>
      <c r="J303" s="176">
        <f>ROUND(I303*H303,2)</f>
        <v>0</v>
      </c>
      <c r="K303" s="172" t="s">
        <v>130</v>
      </c>
      <c r="L303" s="41"/>
      <c r="M303" s="177" t="s">
        <v>5</v>
      </c>
      <c r="N303" s="178" t="s">
        <v>41</v>
      </c>
      <c r="O303" s="42"/>
      <c r="P303" s="179">
        <f>O303*H303</f>
        <v>0</v>
      </c>
      <c r="Q303" s="179">
        <v>0</v>
      </c>
      <c r="R303" s="179">
        <f>Q303*H303</f>
        <v>0</v>
      </c>
      <c r="S303" s="179">
        <v>0</v>
      </c>
      <c r="T303" s="180">
        <f>S303*H303</f>
        <v>0</v>
      </c>
      <c r="AR303" s="24" t="s">
        <v>230</v>
      </c>
      <c r="AT303" s="24" t="s">
        <v>126</v>
      </c>
      <c r="AU303" s="24" t="s">
        <v>82</v>
      </c>
      <c r="AY303" s="24" t="s">
        <v>123</v>
      </c>
      <c r="BE303" s="181">
        <f>IF(N303="základní",J303,0)</f>
        <v>0</v>
      </c>
      <c r="BF303" s="181">
        <f>IF(N303="snížená",J303,0)</f>
        <v>0</v>
      </c>
      <c r="BG303" s="181">
        <f>IF(N303="zákl. přenesená",J303,0)</f>
        <v>0</v>
      </c>
      <c r="BH303" s="181">
        <f>IF(N303="sníž. přenesená",J303,0)</f>
        <v>0</v>
      </c>
      <c r="BI303" s="181">
        <f>IF(N303="nulová",J303,0)</f>
        <v>0</v>
      </c>
      <c r="BJ303" s="24" t="s">
        <v>75</v>
      </c>
      <c r="BK303" s="181">
        <f>ROUND(I303*H303,2)</f>
        <v>0</v>
      </c>
      <c r="BL303" s="24" t="s">
        <v>230</v>
      </c>
      <c r="BM303" s="24" t="s">
        <v>499</v>
      </c>
    </row>
    <row r="304" spans="2:65" s="1" customFormat="1" ht="44.25" customHeight="1" x14ac:dyDescent="0.3">
      <c r="B304" s="169"/>
      <c r="C304" s="170">
        <v>77</v>
      </c>
      <c r="D304" s="170" t="s">
        <v>126</v>
      </c>
      <c r="E304" s="171" t="s">
        <v>500</v>
      </c>
      <c r="F304" s="172" t="s">
        <v>501</v>
      </c>
      <c r="G304" s="173" t="s">
        <v>266</v>
      </c>
      <c r="H304" s="174">
        <v>1.2829999999999999</v>
      </c>
      <c r="I304" s="175"/>
      <c r="J304" s="176">
        <f>ROUND(I304*H304,2)</f>
        <v>0</v>
      </c>
      <c r="K304" s="172" t="s">
        <v>130</v>
      </c>
      <c r="L304" s="41"/>
      <c r="M304" s="177" t="s">
        <v>5</v>
      </c>
      <c r="N304" s="178" t="s">
        <v>41</v>
      </c>
      <c r="O304" s="42"/>
      <c r="P304" s="179">
        <f>O304*H304</f>
        <v>0</v>
      </c>
      <c r="Q304" s="179">
        <v>0</v>
      </c>
      <c r="R304" s="179">
        <f>Q304*H304</f>
        <v>0</v>
      </c>
      <c r="S304" s="179">
        <v>0</v>
      </c>
      <c r="T304" s="180">
        <f>S304*H304</f>
        <v>0</v>
      </c>
      <c r="AR304" s="24" t="s">
        <v>230</v>
      </c>
      <c r="AT304" s="24" t="s">
        <v>126</v>
      </c>
      <c r="AU304" s="24" t="s">
        <v>82</v>
      </c>
      <c r="AY304" s="24" t="s">
        <v>123</v>
      </c>
      <c r="BE304" s="181">
        <f>IF(N304="základní",J304,0)</f>
        <v>0</v>
      </c>
      <c r="BF304" s="181">
        <f>IF(N304="snížená",J304,0)</f>
        <v>0</v>
      </c>
      <c r="BG304" s="181">
        <f>IF(N304="zákl. přenesená",J304,0)</f>
        <v>0</v>
      </c>
      <c r="BH304" s="181">
        <f>IF(N304="sníž. přenesená",J304,0)</f>
        <v>0</v>
      </c>
      <c r="BI304" s="181">
        <f>IF(N304="nulová",J304,0)</f>
        <v>0</v>
      </c>
      <c r="BJ304" s="24" t="s">
        <v>75</v>
      </c>
      <c r="BK304" s="181">
        <f>ROUND(I304*H304,2)</f>
        <v>0</v>
      </c>
      <c r="BL304" s="24" t="s">
        <v>230</v>
      </c>
      <c r="BM304" s="24" t="s">
        <v>502</v>
      </c>
    </row>
    <row r="305" spans="2:65" s="10" customFormat="1" ht="29.85" customHeight="1" x14ac:dyDescent="0.3">
      <c r="B305" s="155"/>
      <c r="D305" s="166" t="s">
        <v>69</v>
      </c>
      <c r="E305" s="167" t="s">
        <v>503</v>
      </c>
      <c r="F305" s="167" t="s">
        <v>504</v>
      </c>
      <c r="I305" s="158"/>
      <c r="J305" s="168">
        <f>BK305</f>
        <v>0</v>
      </c>
      <c r="L305" s="155"/>
      <c r="M305" s="160"/>
      <c r="N305" s="161"/>
      <c r="O305" s="161"/>
      <c r="P305" s="162">
        <f>SUM(P306:P370)</f>
        <v>0</v>
      </c>
      <c r="Q305" s="161"/>
      <c r="R305" s="162">
        <f>SUM(R306:R370)</f>
        <v>2.6914877000000006</v>
      </c>
      <c r="S305" s="161"/>
      <c r="T305" s="163">
        <f>SUM(T306:T370)</f>
        <v>0.41330599999999995</v>
      </c>
      <c r="AR305" s="156" t="s">
        <v>82</v>
      </c>
      <c r="AT305" s="164" t="s">
        <v>69</v>
      </c>
      <c r="AU305" s="164" t="s">
        <v>75</v>
      </c>
      <c r="AY305" s="156" t="s">
        <v>123</v>
      </c>
      <c r="BK305" s="165">
        <f>SUM(BK306:BK370)</f>
        <v>0</v>
      </c>
    </row>
    <row r="306" spans="2:65" s="1" customFormat="1" ht="31.5" customHeight="1" x14ac:dyDescent="0.3">
      <c r="B306" s="169"/>
      <c r="C306" s="170">
        <v>78</v>
      </c>
      <c r="D306" s="170" t="s">
        <v>126</v>
      </c>
      <c r="E306" s="171" t="s">
        <v>505</v>
      </c>
      <c r="F306" s="172" t="s">
        <v>506</v>
      </c>
      <c r="G306" s="173" t="s">
        <v>189</v>
      </c>
      <c r="H306" s="174">
        <v>189.62</v>
      </c>
      <c r="I306" s="175"/>
      <c r="J306" s="176">
        <f>ROUND(I306*H306,2)</f>
        <v>0</v>
      </c>
      <c r="K306" s="172" t="s">
        <v>130</v>
      </c>
      <c r="L306" s="41"/>
      <c r="M306" s="177" t="s">
        <v>5</v>
      </c>
      <c r="N306" s="178" t="s">
        <v>41</v>
      </c>
      <c r="O306" s="42"/>
      <c r="P306" s="179">
        <f>O306*H306</f>
        <v>0</v>
      </c>
      <c r="Q306" s="179">
        <v>1.261E-2</v>
      </c>
      <c r="R306" s="179">
        <f>Q306*H306</f>
        <v>2.3911082000000001</v>
      </c>
      <c r="S306" s="179">
        <v>0</v>
      </c>
      <c r="T306" s="180">
        <f>S306*H306</f>
        <v>0</v>
      </c>
      <c r="AR306" s="24" t="s">
        <v>230</v>
      </c>
      <c r="AT306" s="24" t="s">
        <v>126</v>
      </c>
      <c r="AU306" s="24" t="s">
        <v>82</v>
      </c>
      <c r="AY306" s="24" t="s">
        <v>123</v>
      </c>
      <c r="BE306" s="181">
        <f>IF(N306="základní",J306,0)</f>
        <v>0</v>
      </c>
      <c r="BF306" s="181">
        <f>IF(N306="snížená",J306,0)</f>
        <v>0</v>
      </c>
      <c r="BG306" s="181">
        <f>IF(N306="zákl. přenesená",J306,0)</f>
        <v>0</v>
      </c>
      <c r="BH306" s="181">
        <f>IF(N306="sníž. přenesená",J306,0)</f>
        <v>0</v>
      </c>
      <c r="BI306" s="181">
        <f>IF(N306="nulová",J306,0)</f>
        <v>0</v>
      </c>
      <c r="BJ306" s="24" t="s">
        <v>75</v>
      </c>
      <c r="BK306" s="181">
        <f>ROUND(I306*H306,2)</f>
        <v>0</v>
      </c>
      <c r="BL306" s="24" t="s">
        <v>230</v>
      </c>
      <c r="BM306" s="24" t="s">
        <v>507</v>
      </c>
    </row>
    <row r="307" spans="2:65" s="11" customFormat="1" x14ac:dyDescent="0.3">
      <c r="B307" s="182"/>
      <c r="D307" s="183" t="s">
        <v>133</v>
      </c>
      <c r="E307" s="184" t="s">
        <v>5</v>
      </c>
      <c r="F307" s="185" t="s">
        <v>508</v>
      </c>
      <c r="H307" s="186" t="s">
        <v>5</v>
      </c>
      <c r="I307" s="187"/>
      <c r="L307" s="182"/>
      <c r="M307" s="188"/>
      <c r="N307" s="189"/>
      <c r="O307" s="189"/>
      <c r="P307" s="189"/>
      <c r="Q307" s="189"/>
      <c r="R307" s="189"/>
      <c r="S307" s="189"/>
      <c r="T307" s="190"/>
      <c r="AT307" s="186" t="s">
        <v>133</v>
      </c>
      <c r="AU307" s="186" t="s">
        <v>82</v>
      </c>
      <c r="AV307" s="11" t="s">
        <v>75</v>
      </c>
      <c r="AW307" s="11" t="s">
        <v>34</v>
      </c>
      <c r="AX307" s="11" t="s">
        <v>70</v>
      </c>
      <c r="AY307" s="186" t="s">
        <v>123</v>
      </c>
    </row>
    <row r="308" spans="2:65" s="12" customFormat="1" x14ac:dyDescent="0.3">
      <c r="B308" s="191"/>
      <c r="D308" s="183" t="s">
        <v>133</v>
      </c>
      <c r="E308" s="192" t="s">
        <v>5</v>
      </c>
      <c r="F308" s="193" t="s">
        <v>509</v>
      </c>
      <c r="H308" s="194">
        <v>35.51</v>
      </c>
      <c r="I308" s="195"/>
      <c r="L308" s="191"/>
      <c r="M308" s="196"/>
      <c r="N308" s="197"/>
      <c r="O308" s="197"/>
      <c r="P308" s="197"/>
      <c r="Q308" s="197"/>
      <c r="R308" s="197"/>
      <c r="S308" s="197"/>
      <c r="T308" s="198"/>
      <c r="AT308" s="192" t="s">
        <v>133</v>
      </c>
      <c r="AU308" s="192" t="s">
        <v>82</v>
      </c>
      <c r="AV308" s="12" t="s">
        <v>82</v>
      </c>
      <c r="AW308" s="12" t="s">
        <v>34</v>
      </c>
      <c r="AX308" s="12" t="s">
        <v>70</v>
      </c>
      <c r="AY308" s="192" t="s">
        <v>123</v>
      </c>
    </row>
    <row r="309" spans="2:65" s="12" customFormat="1" x14ac:dyDescent="0.3">
      <c r="B309" s="191"/>
      <c r="D309" s="183" t="s">
        <v>133</v>
      </c>
      <c r="E309" s="192" t="s">
        <v>5</v>
      </c>
      <c r="F309" s="193" t="s">
        <v>510</v>
      </c>
      <c r="H309" s="194">
        <v>35.51</v>
      </c>
      <c r="I309" s="195"/>
      <c r="L309" s="191"/>
      <c r="M309" s="196"/>
      <c r="N309" s="197"/>
      <c r="O309" s="197"/>
      <c r="P309" s="197"/>
      <c r="Q309" s="197"/>
      <c r="R309" s="197"/>
      <c r="S309" s="197"/>
      <c r="T309" s="198"/>
      <c r="AT309" s="192" t="s">
        <v>133</v>
      </c>
      <c r="AU309" s="192" t="s">
        <v>82</v>
      </c>
      <c r="AV309" s="12" t="s">
        <v>82</v>
      </c>
      <c r="AW309" s="12" t="s">
        <v>34</v>
      </c>
      <c r="AX309" s="12" t="s">
        <v>70</v>
      </c>
      <c r="AY309" s="192" t="s">
        <v>123</v>
      </c>
    </row>
    <row r="310" spans="2:65" s="12" customFormat="1" x14ac:dyDescent="0.3">
      <c r="B310" s="191"/>
      <c r="D310" s="183" t="s">
        <v>133</v>
      </c>
      <c r="E310" s="192" t="s">
        <v>5</v>
      </c>
      <c r="F310" s="193" t="s">
        <v>511</v>
      </c>
      <c r="H310" s="194">
        <v>31.1</v>
      </c>
      <c r="I310" s="195"/>
      <c r="L310" s="191"/>
      <c r="M310" s="196"/>
      <c r="N310" s="197"/>
      <c r="O310" s="197"/>
      <c r="P310" s="197"/>
      <c r="Q310" s="197"/>
      <c r="R310" s="197"/>
      <c r="S310" s="197"/>
      <c r="T310" s="198"/>
      <c r="AT310" s="192" t="s">
        <v>133</v>
      </c>
      <c r="AU310" s="192" t="s">
        <v>82</v>
      </c>
      <c r="AV310" s="12" t="s">
        <v>82</v>
      </c>
      <c r="AW310" s="12" t="s">
        <v>34</v>
      </c>
      <c r="AX310" s="12" t="s">
        <v>70</v>
      </c>
      <c r="AY310" s="192" t="s">
        <v>123</v>
      </c>
    </row>
    <row r="311" spans="2:65" s="12" customFormat="1" x14ac:dyDescent="0.3">
      <c r="B311" s="191"/>
      <c r="D311" s="183" t="s">
        <v>133</v>
      </c>
      <c r="E311" s="192" t="s">
        <v>5</v>
      </c>
      <c r="F311" s="193" t="s">
        <v>512</v>
      </c>
      <c r="H311" s="194">
        <v>31</v>
      </c>
      <c r="I311" s="195"/>
      <c r="L311" s="191"/>
      <c r="M311" s="196"/>
      <c r="N311" s="197"/>
      <c r="O311" s="197"/>
      <c r="P311" s="197"/>
      <c r="Q311" s="197"/>
      <c r="R311" s="197"/>
      <c r="S311" s="197"/>
      <c r="T311" s="198"/>
      <c r="AT311" s="192" t="s">
        <v>133</v>
      </c>
      <c r="AU311" s="192" t="s">
        <v>82</v>
      </c>
      <c r="AV311" s="12" t="s">
        <v>82</v>
      </c>
      <c r="AW311" s="12" t="s">
        <v>34</v>
      </c>
      <c r="AX311" s="12" t="s">
        <v>70</v>
      </c>
      <c r="AY311" s="192" t="s">
        <v>123</v>
      </c>
    </row>
    <row r="312" spans="2:65" s="11" customFormat="1" x14ac:dyDescent="0.3">
      <c r="B312" s="182"/>
      <c r="D312" s="183" t="s">
        <v>133</v>
      </c>
      <c r="E312" s="184" t="s">
        <v>5</v>
      </c>
      <c r="F312" s="185" t="s">
        <v>513</v>
      </c>
      <c r="H312" s="186" t="s">
        <v>5</v>
      </c>
      <c r="I312" s="187"/>
      <c r="L312" s="182"/>
      <c r="M312" s="188"/>
      <c r="N312" s="189"/>
      <c r="O312" s="189"/>
      <c r="P312" s="189"/>
      <c r="Q312" s="189"/>
      <c r="R312" s="189"/>
      <c r="S312" s="189"/>
      <c r="T312" s="190"/>
      <c r="AT312" s="186" t="s">
        <v>133</v>
      </c>
      <c r="AU312" s="186" t="s">
        <v>82</v>
      </c>
      <c r="AV312" s="11" t="s">
        <v>75</v>
      </c>
      <c r="AW312" s="11" t="s">
        <v>34</v>
      </c>
      <c r="AX312" s="11" t="s">
        <v>70</v>
      </c>
      <c r="AY312" s="186" t="s">
        <v>123</v>
      </c>
    </row>
    <row r="313" spans="2:65" s="12" customFormat="1" x14ac:dyDescent="0.3">
      <c r="B313" s="191"/>
      <c r="D313" s="183" t="s">
        <v>133</v>
      </c>
      <c r="E313" s="192" t="s">
        <v>5</v>
      </c>
      <c r="F313" s="193" t="s">
        <v>514</v>
      </c>
      <c r="H313" s="194">
        <v>17.100000000000001</v>
      </c>
      <c r="I313" s="195"/>
      <c r="L313" s="191"/>
      <c r="M313" s="196"/>
      <c r="N313" s="197"/>
      <c r="O313" s="197"/>
      <c r="P313" s="197"/>
      <c r="Q313" s="197"/>
      <c r="R313" s="197"/>
      <c r="S313" s="197"/>
      <c r="T313" s="198"/>
      <c r="AT313" s="192" t="s">
        <v>133</v>
      </c>
      <c r="AU313" s="192" t="s">
        <v>82</v>
      </c>
      <c r="AV313" s="12" t="s">
        <v>82</v>
      </c>
      <c r="AW313" s="12" t="s">
        <v>34</v>
      </c>
      <c r="AX313" s="12" t="s">
        <v>70</v>
      </c>
      <c r="AY313" s="192" t="s">
        <v>123</v>
      </c>
    </row>
    <row r="314" spans="2:65" s="11" customFormat="1" x14ac:dyDescent="0.3">
      <c r="B314" s="182"/>
      <c r="D314" s="183" t="s">
        <v>133</v>
      </c>
      <c r="E314" s="184" t="s">
        <v>5</v>
      </c>
      <c r="F314" s="185" t="s">
        <v>515</v>
      </c>
      <c r="H314" s="186" t="s">
        <v>5</v>
      </c>
      <c r="I314" s="187"/>
      <c r="L314" s="182"/>
      <c r="M314" s="188"/>
      <c r="N314" s="189"/>
      <c r="O314" s="189"/>
      <c r="P314" s="189"/>
      <c r="Q314" s="189"/>
      <c r="R314" s="189"/>
      <c r="S314" s="189"/>
      <c r="T314" s="190"/>
      <c r="AT314" s="186" t="s">
        <v>133</v>
      </c>
      <c r="AU314" s="186" t="s">
        <v>82</v>
      </c>
      <c r="AV314" s="11" t="s">
        <v>75</v>
      </c>
      <c r="AW314" s="11" t="s">
        <v>34</v>
      </c>
      <c r="AX314" s="11" t="s">
        <v>70</v>
      </c>
      <c r="AY314" s="186" t="s">
        <v>123</v>
      </c>
    </row>
    <row r="315" spans="2:65" s="12" customFormat="1" x14ac:dyDescent="0.3">
      <c r="B315" s="191"/>
      <c r="D315" s="183" t="s">
        <v>133</v>
      </c>
      <c r="E315" s="192" t="s">
        <v>5</v>
      </c>
      <c r="F315" s="193" t="s">
        <v>516</v>
      </c>
      <c r="H315" s="194">
        <v>39.4</v>
      </c>
      <c r="I315" s="195"/>
      <c r="L315" s="191"/>
      <c r="M315" s="196"/>
      <c r="N315" s="197"/>
      <c r="O315" s="197"/>
      <c r="P315" s="197"/>
      <c r="Q315" s="197"/>
      <c r="R315" s="197"/>
      <c r="S315" s="197"/>
      <c r="T315" s="198"/>
      <c r="AT315" s="192" t="s">
        <v>133</v>
      </c>
      <c r="AU315" s="192" t="s">
        <v>82</v>
      </c>
      <c r="AV315" s="12" t="s">
        <v>82</v>
      </c>
      <c r="AW315" s="12" t="s">
        <v>34</v>
      </c>
      <c r="AX315" s="12" t="s">
        <v>70</v>
      </c>
      <c r="AY315" s="192" t="s">
        <v>123</v>
      </c>
    </row>
    <row r="316" spans="2:65" s="13" customFormat="1" x14ac:dyDescent="0.3">
      <c r="B316" s="199"/>
      <c r="D316" s="200" t="s">
        <v>133</v>
      </c>
      <c r="E316" s="201" t="s">
        <v>5</v>
      </c>
      <c r="F316" s="202" t="s">
        <v>140</v>
      </c>
      <c r="H316" s="203">
        <v>189.62</v>
      </c>
      <c r="I316" s="204"/>
      <c r="L316" s="199"/>
      <c r="M316" s="205"/>
      <c r="N316" s="206"/>
      <c r="O316" s="206"/>
      <c r="P316" s="206"/>
      <c r="Q316" s="206"/>
      <c r="R316" s="206"/>
      <c r="S316" s="206"/>
      <c r="T316" s="207"/>
      <c r="AT316" s="208" t="s">
        <v>133</v>
      </c>
      <c r="AU316" s="208" t="s">
        <v>82</v>
      </c>
      <c r="AV316" s="13" t="s">
        <v>131</v>
      </c>
      <c r="AW316" s="13" t="s">
        <v>34</v>
      </c>
      <c r="AX316" s="13" t="s">
        <v>75</v>
      </c>
      <c r="AY316" s="208" t="s">
        <v>123</v>
      </c>
    </row>
    <row r="317" spans="2:65" s="1" customFormat="1" ht="31.5" customHeight="1" x14ac:dyDescent="0.3">
      <c r="B317" s="169"/>
      <c r="C317" s="170">
        <v>79</v>
      </c>
      <c r="D317" s="170" t="s">
        <v>126</v>
      </c>
      <c r="E317" s="171" t="s">
        <v>517</v>
      </c>
      <c r="F317" s="172" t="s">
        <v>518</v>
      </c>
      <c r="G317" s="173" t="s">
        <v>143</v>
      </c>
      <c r="H317" s="174">
        <v>261</v>
      </c>
      <c r="I317" s="175"/>
      <c r="J317" s="176">
        <f>ROUND(I317*H317,2)</f>
        <v>0</v>
      </c>
      <c r="K317" s="172" t="s">
        <v>130</v>
      </c>
      <c r="L317" s="41"/>
      <c r="M317" s="177" t="s">
        <v>5</v>
      </c>
      <c r="N317" s="178" t="s">
        <v>41</v>
      </c>
      <c r="O317" s="42"/>
      <c r="P317" s="179">
        <f>O317*H317</f>
        <v>0</v>
      </c>
      <c r="Q317" s="179">
        <v>2.5999999999999998E-4</v>
      </c>
      <c r="R317" s="179">
        <f>Q317*H317</f>
        <v>6.785999999999999E-2</v>
      </c>
      <c r="S317" s="179">
        <v>0</v>
      </c>
      <c r="T317" s="180">
        <f>S317*H317</f>
        <v>0</v>
      </c>
      <c r="AR317" s="24" t="s">
        <v>230</v>
      </c>
      <c r="AT317" s="24" t="s">
        <v>126</v>
      </c>
      <c r="AU317" s="24" t="s">
        <v>82</v>
      </c>
      <c r="AY317" s="24" t="s">
        <v>123</v>
      </c>
      <c r="BE317" s="181">
        <f>IF(N317="základní",J317,0)</f>
        <v>0</v>
      </c>
      <c r="BF317" s="181">
        <f>IF(N317="snížená",J317,0)</f>
        <v>0</v>
      </c>
      <c r="BG317" s="181">
        <f>IF(N317="zákl. přenesená",J317,0)</f>
        <v>0</v>
      </c>
      <c r="BH317" s="181">
        <f>IF(N317="sníž. přenesená",J317,0)</f>
        <v>0</v>
      </c>
      <c r="BI317" s="181">
        <f>IF(N317="nulová",J317,0)</f>
        <v>0</v>
      </c>
      <c r="BJ317" s="24" t="s">
        <v>75</v>
      </c>
      <c r="BK317" s="181">
        <f>ROUND(I317*H317,2)</f>
        <v>0</v>
      </c>
      <c r="BL317" s="24" t="s">
        <v>230</v>
      </c>
      <c r="BM317" s="24" t="s">
        <v>519</v>
      </c>
    </row>
    <row r="318" spans="2:65" s="11" customFormat="1" x14ac:dyDescent="0.3">
      <c r="B318" s="182"/>
      <c r="D318" s="183" t="s">
        <v>133</v>
      </c>
      <c r="E318" s="184" t="s">
        <v>5</v>
      </c>
      <c r="F318" s="185" t="s">
        <v>508</v>
      </c>
      <c r="H318" s="186" t="s">
        <v>5</v>
      </c>
      <c r="I318" s="187"/>
      <c r="L318" s="182"/>
      <c r="M318" s="188"/>
      <c r="N318" s="189"/>
      <c r="O318" s="189"/>
      <c r="P318" s="189"/>
      <c r="Q318" s="189"/>
      <c r="R318" s="189"/>
      <c r="S318" s="189"/>
      <c r="T318" s="190"/>
      <c r="AT318" s="186" t="s">
        <v>133</v>
      </c>
      <c r="AU318" s="186" t="s">
        <v>82</v>
      </c>
      <c r="AV318" s="11" t="s">
        <v>75</v>
      </c>
      <c r="AW318" s="11" t="s">
        <v>34</v>
      </c>
      <c r="AX318" s="11" t="s">
        <v>70</v>
      </c>
      <c r="AY318" s="186" t="s">
        <v>123</v>
      </c>
    </row>
    <row r="319" spans="2:65" s="12" customFormat="1" x14ac:dyDescent="0.3">
      <c r="B319" s="191"/>
      <c r="D319" s="183" t="s">
        <v>133</v>
      </c>
      <c r="E319" s="192" t="s">
        <v>5</v>
      </c>
      <c r="F319" s="193" t="s">
        <v>520</v>
      </c>
      <c r="H319" s="194">
        <v>52.4</v>
      </c>
      <c r="I319" s="195"/>
      <c r="L319" s="191"/>
      <c r="M319" s="196"/>
      <c r="N319" s="197"/>
      <c r="O319" s="197"/>
      <c r="P319" s="197"/>
      <c r="Q319" s="197"/>
      <c r="R319" s="197"/>
      <c r="S319" s="197"/>
      <c r="T319" s="198"/>
      <c r="AT319" s="192" t="s">
        <v>133</v>
      </c>
      <c r="AU319" s="192" t="s">
        <v>82</v>
      </c>
      <c r="AV319" s="12" t="s">
        <v>82</v>
      </c>
      <c r="AW319" s="12" t="s">
        <v>34</v>
      </c>
      <c r="AX319" s="12" t="s">
        <v>70</v>
      </c>
      <c r="AY319" s="192" t="s">
        <v>123</v>
      </c>
    </row>
    <row r="320" spans="2:65" s="12" customFormat="1" x14ac:dyDescent="0.3">
      <c r="B320" s="191"/>
      <c r="D320" s="183" t="s">
        <v>133</v>
      </c>
      <c r="E320" s="192" t="s">
        <v>5</v>
      </c>
      <c r="F320" s="193" t="s">
        <v>521</v>
      </c>
      <c r="H320" s="194">
        <v>52.4</v>
      </c>
      <c r="I320" s="195"/>
      <c r="L320" s="191"/>
      <c r="M320" s="196"/>
      <c r="N320" s="197"/>
      <c r="O320" s="197"/>
      <c r="P320" s="197"/>
      <c r="Q320" s="197"/>
      <c r="R320" s="197"/>
      <c r="S320" s="197"/>
      <c r="T320" s="198"/>
      <c r="AT320" s="192" t="s">
        <v>133</v>
      </c>
      <c r="AU320" s="192" t="s">
        <v>82</v>
      </c>
      <c r="AV320" s="12" t="s">
        <v>82</v>
      </c>
      <c r="AW320" s="12" t="s">
        <v>34</v>
      </c>
      <c r="AX320" s="12" t="s">
        <v>70</v>
      </c>
      <c r="AY320" s="192" t="s">
        <v>123</v>
      </c>
    </row>
    <row r="321" spans="2:65" s="12" customFormat="1" x14ac:dyDescent="0.3">
      <c r="B321" s="191"/>
      <c r="D321" s="183" t="s">
        <v>133</v>
      </c>
      <c r="E321" s="192" t="s">
        <v>5</v>
      </c>
      <c r="F321" s="193" t="s">
        <v>934</v>
      </c>
      <c r="H321" s="194">
        <v>43</v>
      </c>
      <c r="I321" s="195"/>
      <c r="L321" s="191"/>
      <c r="M321" s="196"/>
      <c r="N321" s="197"/>
      <c r="O321" s="197"/>
      <c r="P321" s="197"/>
      <c r="Q321" s="197"/>
      <c r="R321" s="197"/>
      <c r="S321" s="197"/>
      <c r="T321" s="198"/>
      <c r="AT321" s="192" t="s">
        <v>133</v>
      </c>
      <c r="AU321" s="192" t="s">
        <v>82</v>
      </c>
      <c r="AV321" s="12" t="s">
        <v>82</v>
      </c>
      <c r="AW321" s="12" t="s">
        <v>34</v>
      </c>
      <c r="AX321" s="12" t="s">
        <v>70</v>
      </c>
      <c r="AY321" s="192" t="s">
        <v>123</v>
      </c>
    </row>
    <row r="322" spans="2:65" s="12" customFormat="1" x14ac:dyDescent="0.3">
      <c r="B322" s="191"/>
      <c r="D322" s="183" t="s">
        <v>133</v>
      </c>
      <c r="E322" s="192" t="s">
        <v>5</v>
      </c>
      <c r="F322" s="193" t="s">
        <v>935</v>
      </c>
      <c r="H322" s="194">
        <v>42.8</v>
      </c>
      <c r="I322" s="195"/>
      <c r="L322" s="191"/>
      <c r="M322" s="196"/>
      <c r="N322" s="197"/>
      <c r="O322" s="197"/>
      <c r="P322" s="197"/>
      <c r="Q322" s="197"/>
      <c r="R322" s="197"/>
      <c r="S322" s="197"/>
      <c r="T322" s="198"/>
      <c r="AT322" s="192" t="s">
        <v>133</v>
      </c>
      <c r="AU322" s="192" t="s">
        <v>82</v>
      </c>
      <c r="AV322" s="12" t="s">
        <v>82</v>
      </c>
      <c r="AW322" s="12" t="s">
        <v>34</v>
      </c>
      <c r="AX322" s="12" t="s">
        <v>70</v>
      </c>
      <c r="AY322" s="192" t="s">
        <v>123</v>
      </c>
    </row>
    <row r="323" spans="2:65" s="11" customFormat="1" x14ac:dyDescent="0.3">
      <c r="B323" s="182"/>
      <c r="D323" s="183" t="s">
        <v>133</v>
      </c>
      <c r="E323" s="184" t="s">
        <v>5</v>
      </c>
      <c r="F323" s="185" t="s">
        <v>513</v>
      </c>
      <c r="H323" s="186" t="s">
        <v>5</v>
      </c>
      <c r="I323" s="187"/>
      <c r="L323" s="182"/>
      <c r="M323" s="188"/>
      <c r="N323" s="189"/>
      <c r="O323" s="189"/>
      <c r="P323" s="189"/>
      <c r="Q323" s="189"/>
      <c r="R323" s="189"/>
      <c r="S323" s="189"/>
      <c r="T323" s="190"/>
      <c r="AT323" s="186" t="s">
        <v>133</v>
      </c>
      <c r="AU323" s="186" t="s">
        <v>82</v>
      </c>
      <c r="AV323" s="11" t="s">
        <v>75</v>
      </c>
      <c r="AW323" s="11" t="s">
        <v>34</v>
      </c>
      <c r="AX323" s="11" t="s">
        <v>70</v>
      </c>
      <c r="AY323" s="186" t="s">
        <v>123</v>
      </c>
    </row>
    <row r="324" spans="2:65" s="12" customFormat="1" x14ac:dyDescent="0.3">
      <c r="B324" s="191"/>
      <c r="D324" s="183" t="s">
        <v>133</v>
      </c>
      <c r="E324" s="192" t="s">
        <v>5</v>
      </c>
      <c r="F324" s="193" t="s">
        <v>522</v>
      </c>
      <c r="H324" s="194">
        <v>29.4</v>
      </c>
      <c r="I324" s="195"/>
      <c r="L324" s="191"/>
      <c r="M324" s="196"/>
      <c r="N324" s="197"/>
      <c r="O324" s="197"/>
      <c r="P324" s="197"/>
      <c r="Q324" s="197"/>
      <c r="R324" s="197"/>
      <c r="S324" s="197"/>
      <c r="T324" s="198"/>
      <c r="AT324" s="192" t="s">
        <v>133</v>
      </c>
      <c r="AU324" s="192" t="s">
        <v>82</v>
      </c>
      <c r="AV324" s="12" t="s">
        <v>82</v>
      </c>
      <c r="AW324" s="12" t="s">
        <v>34</v>
      </c>
      <c r="AX324" s="12" t="s">
        <v>70</v>
      </c>
      <c r="AY324" s="192" t="s">
        <v>123</v>
      </c>
    </row>
    <row r="325" spans="2:65" s="11" customFormat="1" x14ac:dyDescent="0.3">
      <c r="B325" s="182"/>
      <c r="D325" s="183" t="s">
        <v>133</v>
      </c>
      <c r="E325" s="184" t="s">
        <v>5</v>
      </c>
      <c r="F325" s="185" t="s">
        <v>515</v>
      </c>
      <c r="H325" s="186" t="s">
        <v>5</v>
      </c>
      <c r="I325" s="187"/>
      <c r="L325" s="182"/>
      <c r="M325" s="188"/>
      <c r="N325" s="189"/>
      <c r="O325" s="189"/>
      <c r="P325" s="189"/>
      <c r="Q325" s="189"/>
      <c r="R325" s="189"/>
      <c r="S325" s="189"/>
      <c r="T325" s="190"/>
      <c r="AT325" s="186" t="s">
        <v>133</v>
      </c>
      <c r="AU325" s="186" t="s">
        <v>82</v>
      </c>
      <c r="AV325" s="11" t="s">
        <v>75</v>
      </c>
      <c r="AW325" s="11" t="s">
        <v>34</v>
      </c>
      <c r="AX325" s="11" t="s">
        <v>70</v>
      </c>
      <c r="AY325" s="186" t="s">
        <v>123</v>
      </c>
    </row>
    <row r="326" spans="2:65" s="12" customFormat="1" x14ac:dyDescent="0.3">
      <c r="B326" s="191"/>
      <c r="D326" s="183" t="s">
        <v>133</v>
      </c>
      <c r="E326" s="192" t="s">
        <v>5</v>
      </c>
      <c r="F326" s="193" t="s">
        <v>523</v>
      </c>
      <c r="H326" s="194">
        <v>41</v>
      </c>
      <c r="I326" s="195"/>
      <c r="L326" s="191"/>
      <c r="M326" s="196"/>
      <c r="N326" s="197"/>
      <c r="O326" s="197"/>
      <c r="P326" s="197"/>
      <c r="Q326" s="197"/>
      <c r="R326" s="197"/>
      <c r="S326" s="197"/>
      <c r="T326" s="198"/>
      <c r="AT326" s="192" t="s">
        <v>133</v>
      </c>
      <c r="AU326" s="192" t="s">
        <v>82</v>
      </c>
      <c r="AV326" s="12" t="s">
        <v>82</v>
      </c>
      <c r="AW326" s="12" t="s">
        <v>34</v>
      </c>
      <c r="AX326" s="12" t="s">
        <v>70</v>
      </c>
      <c r="AY326" s="192" t="s">
        <v>123</v>
      </c>
    </row>
    <row r="327" spans="2:65" s="13" customFormat="1" x14ac:dyDescent="0.3">
      <c r="B327" s="199"/>
      <c r="D327" s="200" t="s">
        <v>133</v>
      </c>
      <c r="E327" s="201" t="s">
        <v>5</v>
      </c>
      <c r="F327" s="202" t="s">
        <v>140</v>
      </c>
      <c r="H327" s="203">
        <v>261</v>
      </c>
      <c r="I327" s="204"/>
      <c r="L327" s="199"/>
      <c r="M327" s="205"/>
      <c r="N327" s="206"/>
      <c r="O327" s="206"/>
      <c r="P327" s="206"/>
      <c r="Q327" s="206"/>
      <c r="R327" s="206"/>
      <c r="S327" s="206"/>
      <c r="T327" s="207"/>
      <c r="AT327" s="208" t="s">
        <v>133</v>
      </c>
      <c r="AU327" s="208" t="s">
        <v>82</v>
      </c>
      <c r="AV327" s="13" t="s">
        <v>131</v>
      </c>
      <c r="AW327" s="13" t="s">
        <v>34</v>
      </c>
      <c r="AX327" s="13" t="s">
        <v>75</v>
      </c>
      <c r="AY327" s="208" t="s">
        <v>123</v>
      </c>
    </row>
    <row r="328" spans="2:65" s="1" customFormat="1" ht="31.5" customHeight="1" x14ac:dyDescent="0.3">
      <c r="B328" s="169"/>
      <c r="C328" s="170">
        <v>80</v>
      </c>
      <c r="D328" s="170" t="s">
        <v>126</v>
      </c>
      <c r="E328" s="171" t="s">
        <v>524</v>
      </c>
      <c r="F328" s="172" t="s">
        <v>525</v>
      </c>
      <c r="G328" s="173" t="s">
        <v>189</v>
      </c>
      <c r="H328" s="174">
        <v>247.92</v>
      </c>
      <c r="I328" s="175"/>
      <c r="J328" s="176">
        <f>ROUND(I328*H328,2)</f>
        <v>0</v>
      </c>
      <c r="K328" s="172" t="s">
        <v>130</v>
      </c>
      <c r="L328" s="41"/>
      <c r="M328" s="177" t="s">
        <v>5</v>
      </c>
      <c r="N328" s="178" t="s">
        <v>41</v>
      </c>
      <c r="O328" s="42"/>
      <c r="P328" s="179">
        <f>O328*H328</f>
        <v>0</v>
      </c>
      <c r="Q328" s="179">
        <v>1E-4</v>
      </c>
      <c r="R328" s="179">
        <f>Q328*H328</f>
        <v>2.4792000000000002E-2</v>
      </c>
      <c r="S328" s="179">
        <v>0</v>
      </c>
      <c r="T328" s="180">
        <f>S328*H328</f>
        <v>0</v>
      </c>
      <c r="AR328" s="24" t="s">
        <v>230</v>
      </c>
      <c r="AT328" s="24" t="s">
        <v>126</v>
      </c>
      <c r="AU328" s="24" t="s">
        <v>82</v>
      </c>
      <c r="AY328" s="24" t="s">
        <v>123</v>
      </c>
      <c r="BE328" s="181">
        <f>IF(N328="základní",J328,0)</f>
        <v>0</v>
      </c>
      <c r="BF328" s="181">
        <f>IF(N328="snížená",J328,0)</f>
        <v>0</v>
      </c>
      <c r="BG328" s="181">
        <f>IF(N328="zákl. přenesená",J328,0)</f>
        <v>0</v>
      </c>
      <c r="BH328" s="181">
        <f>IF(N328="sníž. přenesená",J328,0)</f>
        <v>0</v>
      </c>
      <c r="BI328" s="181">
        <f>IF(N328="nulová",J328,0)</f>
        <v>0</v>
      </c>
      <c r="BJ328" s="24" t="s">
        <v>75</v>
      </c>
      <c r="BK328" s="181">
        <f>ROUND(I328*H328,2)</f>
        <v>0</v>
      </c>
      <c r="BL328" s="24" t="s">
        <v>230</v>
      </c>
      <c r="BM328" s="24" t="s">
        <v>526</v>
      </c>
    </row>
    <row r="329" spans="2:65" s="11" customFormat="1" x14ac:dyDescent="0.3">
      <c r="B329" s="182"/>
      <c r="D329" s="183" t="s">
        <v>133</v>
      </c>
      <c r="E329" s="184" t="s">
        <v>5</v>
      </c>
      <c r="F329" s="185" t="s">
        <v>508</v>
      </c>
      <c r="H329" s="186" t="s">
        <v>5</v>
      </c>
      <c r="I329" s="187"/>
      <c r="L329" s="182"/>
      <c r="M329" s="188"/>
      <c r="N329" s="189"/>
      <c r="O329" s="189"/>
      <c r="P329" s="189"/>
      <c r="Q329" s="189"/>
      <c r="R329" s="189"/>
      <c r="S329" s="189"/>
      <c r="T329" s="190"/>
      <c r="AT329" s="186" t="s">
        <v>133</v>
      </c>
      <c r="AU329" s="186" t="s">
        <v>82</v>
      </c>
      <c r="AV329" s="11" t="s">
        <v>75</v>
      </c>
      <c r="AW329" s="11" t="s">
        <v>34</v>
      </c>
      <c r="AX329" s="11" t="s">
        <v>70</v>
      </c>
      <c r="AY329" s="186" t="s">
        <v>123</v>
      </c>
    </row>
    <row r="330" spans="2:65" s="12" customFormat="1" x14ac:dyDescent="0.3">
      <c r="B330" s="191"/>
      <c r="D330" s="183" t="s">
        <v>133</v>
      </c>
      <c r="E330" s="192" t="s">
        <v>5</v>
      </c>
      <c r="F330" s="193" t="s">
        <v>509</v>
      </c>
      <c r="H330" s="194">
        <v>35.51</v>
      </c>
      <c r="I330" s="195"/>
      <c r="L330" s="191"/>
      <c r="M330" s="196"/>
      <c r="N330" s="197"/>
      <c r="O330" s="197"/>
      <c r="P330" s="197"/>
      <c r="Q330" s="197"/>
      <c r="R330" s="197"/>
      <c r="S330" s="197"/>
      <c r="T330" s="198"/>
      <c r="AT330" s="192" t="s">
        <v>133</v>
      </c>
      <c r="AU330" s="192" t="s">
        <v>82</v>
      </c>
      <c r="AV330" s="12" t="s">
        <v>82</v>
      </c>
      <c r="AW330" s="12" t="s">
        <v>34</v>
      </c>
      <c r="AX330" s="12" t="s">
        <v>70</v>
      </c>
      <c r="AY330" s="192" t="s">
        <v>123</v>
      </c>
    </row>
    <row r="331" spans="2:65" s="12" customFormat="1" x14ac:dyDescent="0.3">
      <c r="B331" s="191"/>
      <c r="D331" s="183" t="s">
        <v>133</v>
      </c>
      <c r="E331" s="192" t="s">
        <v>5</v>
      </c>
      <c r="F331" s="193" t="s">
        <v>510</v>
      </c>
      <c r="H331" s="194">
        <v>35.51</v>
      </c>
      <c r="I331" s="195"/>
      <c r="L331" s="191"/>
      <c r="M331" s="196"/>
      <c r="N331" s="197"/>
      <c r="O331" s="197"/>
      <c r="P331" s="197"/>
      <c r="Q331" s="197"/>
      <c r="R331" s="197"/>
      <c r="S331" s="197"/>
      <c r="T331" s="198"/>
      <c r="AT331" s="192" t="s">
        <v>133</v>
      </c>
      <c r="AU331" s="192" t="s">
        <v>82</v>
      </c>
      <c r="AV331" s="12" t="s">
        <v>82</v>
      </c>
      <c r="AW331" s="12" t="s">
        <v>34</v>
      </c>
      <c r="AX331" s="12" t="s">
        <v>70</v>
      </c>
      <c r="AY331" s="192" t="s">
        <v>123</v>
      </c>
    </row>
    <row r="332" spans="2:65" s="12" customFormat="1" x14ac:dyDescent="0.3">
      <c r="B332" s="191"/>
      <c r="D332" s="183" t="s">
        <v>133</v>
      </c>
      <c r="E332" s="192" t="s">
        <v>5</v>
      </c>
      <c r="F332" s="193" t="s">
        <v>511</v>
      </c>
      <c r="H332" s="194">
        <v>31.1</v>
      </c>
      <c r="I332" s="195"/>
      <c r="L332" s="191"/>
      <c r="M332" s="196"/>
      <c r="N332" s="197"/>
      <c r="O332" s="197"/>
      <c r="P332" s="197"/>
      <c r="Q332" s="197"/>
      <c r="R332" s="197"/>
      <c r="S332" s="197"/>
      <c r="T332" s="198"/>
      <c r="AT332" s="192" t="s">
        <v>133</v>
      </c>
      <c r="AU332" s="192" t="s">
        <v>82</v>
      </c>
      <c r="AV332" s="12" t="s">
        <v>82</v>
      </c>
      <c r="AW332" s="12" t="s">
        <v>34</v>
      </c>
      <c r="AX332" s="12" t="s">
        <v>70</v>
      </c>
      <c r="AY332" s="192" t="s">
        <v>123</v>
      </c>
    </row>
    <row r="333" spans="2:65" s="12" customFormat="1" x14ac:dyDescent="0.3">
      <c r="B333" s="191"/>
      <c r="D333" s="183" t="s">
        <v>133</v>
      </c>
      <c r="E333" s="192" t="s">
        <v>5</v>
      </c>
      <c r="F333" s="193" t="s">
        <v>512</v>
      </c>
      <c r="H333" s="194">
        <v>31</v>
      </c>
      <c r="I333" s="195"/>
      <c r="L333" s="191"/>
      <c r="M333" s="196"/>
      <c r="N333" s="197"/>
      <c r="O333" s="197"/>
      <c r="P333" s="197"/>
      <c r="Q333" s="197"/>
      <c r="R333" s="197"/>
      <c r="S333" s="197"/>
      <c r="T333" s="198"/>
      <c r="AT333" s="192" t="s">
        <v>133</v>
      </c>
      <c r="AU333" s="192" t="s">
        <v>82</v>
      </c>
      <c r="AV333" s="12" t="s">
        <v>82</v>
      </c>
      <c r="AW333" s="12" t="s">
        <v>34</v>
      </c>
      <c r="AX333" s="12" t="s">
        <v>70</v>
      </c>
      <c r="AY333" s="192" t="s">
        <v>123</v>
      </c>
    </row>
    <row r="334" spans="2:65" s="11" customFormat="1" x14ac:dyDescent="0.3">
      <c r="B334" s="182"/>
      <c r="D334" s="183" t="s">
        <v>133</v>
      </c>
      <c r="E334" s="184" t="s">
        <v>5</v>
      </c>
      <c r="F334" s="185" t="s">
        <v>513</v>
      </c>
      <c r="H334" s="186" t="s">
        <v>5</v>
      </c>
      <c r="I334" s="187"/>
      <c r="L334" s="182"/>
      <c r="M334" s="188"/>
      <c r="N334" s="189"/>
      <c r="O334" s="189"/>
      <c r="P334" s="189"/>
      <c r="Q334" s="189"/>
      <c r="R334" s="189"/>
      <c r="S334" s="189"/>
      <c r="T334" s="190"/>
      <c r="AT334" s="186" t="s">
        <v>133</v>
      </c>
      <c r="AU334" s="186" t="s">
        <v>82</v>
      </c>
      <c r="AV334" s="11" t="s">
        <v>75</v>
      </c>
      <c r="AW334" s="11" t="s">
        <v>34</v>
      </c>
      <c r="AX334" s="11" t="s">
        <v>70</v>
      </c>
      <c r="AY334" s="186" t="s">
        <v>123</v>
      </c>
    </row>
    <row r="335" spans="2:65" s="12" customFormat="1" x14ac:dyDescent="0.3">
      <c r="B335" s="191"/>
      <c r="D335" s="183" t="s">
        <v>133</v>
      </c>
      <c r="E335" s="192" t="s">
        <v>5</v>
      </c>
      <c r="F335" s="193" t="s">
        <v>514</v>
      </c>
      <c r="H335" s="194">
        <v>17.100000000000001</v>
      </c>
      <c r="I335" s="195"/>
      <c r="L335" s="191"/>
      <c r="M335" s="196"/>
      <c r="N335" s="197"/>
      <c r="O335" s="197"/>
      <c r="P335" s="197"/>
      <c r="Q335" s="197"/>
      <c r="R335" s="197"/>
      <c r="S335" s="197"/>
      <c r="T335" s="198"/>
      <c r="AT335" s="192" t="s">
        <v>133</v>
      </c>
      <c r="AU335" s="192" t="s">
        <v>82</v>
      </c>
      <c r="AV335" s="12" t="s">
        <v>82</v>
      </c>
      <c r="AW335" s="12" t="s">
        <v>34</v>
      </c>
      <c r="AX335" s="12" t="s">
        <v>70</v>
      </c>
      <c r="AY335" s="192" t="s">
        <v>123</v>
      </c>
    </row>
    <row r="336" spans="2:65" s="11" customFormat="1" x14ac:dyDescent="0.3">
      <c r="B336" s="182"/>
      <c r="D336" s="183" t="s">
        <v>133</v>
      </c>
      <c r="E336" s="184" t="s">
        <v>5</v>
      </c>
      <c r="F336" s="185" t="s">
        <v>527</v>
      </c>
      <c r="H336" s="186" t="s">
        <v>5</v>
      </c>
      <c r="I336" s="187"/>
      <c r="L336" s="182"/>
      <c r="M336" s="188"/>
      <c r="N336" s="189"/>
      <c r="O336" s="189"/>
      <c r="P336" s="189"/>
      <c r="Q336" s="189"/>
      <c r="R336" s="189"/>
      <c r="S336" s="189"/>
      <c r="T336" s="190"/>
      <c r="AT336" s="186" t="s">
        <v>133</v>
      </c>
      <c r="AU336" s="186" t="s">
        <v>82</v>
      </c>
      <c r="AV336" s="11" t="s">
        <v>75</v>
      </c>
      <c r="AW336" s="11" t="s">
        <v>34</v>
      </c>
      <c r="AX336" s="11" t="s">
        <v>70</v>
      </c>
      <c r="AY336" s="186" t="s">
        <v>123</v>
      </c>
    </row>
    <row r="337" spans="2:65" s="12" customFormat="1" x14ac:dyDescent="0.3">
      <c r="B337" s="191"/>
      <c r="D337" s="183" t="s">
        <v>133</v>
      </c>
      <c r="E337" s="192" t="s">
        <v>5</v>
      </c>
      <c r="F337" s="193" t="s">
        <v>528</v>
      </c>
      <c r="H337" s="194">
        <v>39.4</v>
      </c>
      <c r="I337" s="195"/>
      <c r="L337" s="191"/>
      <c r="M337" s="196"/>
      <c r="N337" s="197"/>
      <c r="O337" s="197"/>
      <c r="P337" s="197"/>
      <c r="Q337" s="197"/>
      <c r="R337" s="197"/>
      <c r="S337" s="197"/>
      <c r="T337" s="198"/>
      <c r="AT337" s="192" t="s">
        <v>133</v>
      </c>
      <c r="AU337" s="192" t="s">
        <v>82</v>
      </c>
      <c r="AV337" s="12" t="s">
        <v>82</v>
      </c>
      <c r="AW337" s="12" t="s">
        <v>34</v>
      </c>
      <c r="AX337" s="12" t="s">
        <v>70</v>
      </c>
      <c r="AY337" s="192" t="s">
        <v>123</v>
      </c>
    </row>
    <row r="338" spans="2:65" s="12" customFormat="1" x14ac:dyDescent="0.3">
      <c r="B338" s="191"/>
      <c r="D338" s="183" t="s">
        <v>133</v>
      </c>
      <c r="E338" s="192" t="s">
        <v>5</v>
      </c>
      <c r="F338" s="193" t="s">
        <v>529</v>
      </c>
      <c r="H338" s="194">
        <v>51.1</v>
      </c>
      <c r="I338" s="195"/>
      <c r="L338" s="191"/>
      <c r="M338" s="196"/>
      <c r="N338" s="197"/>
      <c r="O338" s="197"/>
      <c r="P338" s="197"/>
      <c r="Q338" s="197"/>
      <c r="R338" s="197"/>
      <c r="S338" s="197"/>
      <c r="T338" s="198"/>
      <c r="AT338" s="192" t="s">
        <v>133</v>
      </c>
      <c r="AU338" s="192" t="s">
        <v>82</v>
      </c>
      <c r="AV338" s="12" t="s">
        <v>82</v>
      </c>
      <c r="AW338" s="12" t="s">
        <v>34</v>
      </c>
      <c r="AX338" s="12" t="s">
        <v>70</v>
      </c>
      <c r="AY338" s="192" t="s">
        <v>123</v>
      </c>
    </row>
    <row r="339" spans="2:65" s="11" customFormat="1" x14ac:dyDescent="0.3">
      <c r="B339" s="182"/>
      <c r="D339" s="183" t="s">
        <v>133</v>
      </c>
      <c r="E339" s="184" t="s">
        <v>5</v>
      </c>
      <c r="F339" s="185" t="s">
        <v>530</v>
      </c>
      <c r="H339" s="186" t="s">
        <v>5</v>
      </c>
      <c r="I339" s="187"/>
      <c r="L339" s="182"/>
      <c r="M339" s="188"/>
      <c r="N339" s="189"/>
      <c r="O339" s="189"/>
      <c r="P339" s="189"/>
      <c r="Q339" s="189"/>
      <c r="R339" s="189"/>
      <c r="S339" s="189"/>
      <c r="T339" s="190"/>
      <c r="AT339" s="186" t="s">
        <v>133</v>
      </c>
      <c r="AU339" s="186" t="s">
        <v>82</v>
      </c>
      <c r="AV339" s="11" t="s">
        <v>75</v>
      </c>
      <c r="AW339" s="11" t="s">
        <v>34</v>
      </c>
      <c r="AX339" s="11" t="s">
        <v>70</v>
      </c>
      <c r="AY339" s="186" t="s">
        <v>123</v>
      </c>
    </row>
    <row r="340" spans="2:65" s="12" customFormat="1" x14ac:dyDescent="0.3">
      <c r="B340" s="191"/>
      <c r="D340" s="183" t="s">
        <v>133</v>
      </c>
      <c r="E340" s="192" t="s">
        <v>5</v>
      </c>
      <c r="F340" s="193" t="s">
        <v>531</v>
      </c>
      <c r="H340" s="194">
        <v>7.2</v>
      </c>
      <c r="I340" s="195"/>
      <c r="L340" s="191"/>
      <c r="M340" s="196"/>
      <c r="N340" s="197"/>
      <c r="O340" s="197"/>
      <c r="P340" s="197"/>
      <c r="Q340" s="197"/>
      <c r="R340" s="197"/>
      <c r="S340" s="197"/>
      <c r="T340" s="198"/>
      <c r="AT340" s="192" t="s">
        <v>133</v>
      </c>
      <c r="AU340" s="192" t="s">
        <v>82</v>
      </c>
      <c r="AV340" s="12" t="s">
        <v>82</v>
      </c>
      <c r="AW340" s="12" t="s">
        <v>34</v>
      </c>
      <c r="AX340" s="12" t="s">
        <v>70</v>
      </c>
      <c r="AY340" s="192" t="s">
        <v>123</v>
      </c>
    </row>
    <row r="341" spans="2:65" s="13" customFormat="1" x14ac:dyDescent="0.3">
      <c r="B341" s="199"/>
      <c r="D341" s="200" t="s">
        <v>133</v>
      </c>
      <c r="E341" s="201" t="s">
        <v>5</v>
      </c>
      <c r="F341" s="202" t="s">
        <v>140</v>
      </c>
      <c r="H341" s="203">
        <v>247.92</v>
      </c>
      <c r="I341" s="204"/>
      <c r="L341" s="199"/>
      <c r="M341" s="205"/>
      <c r="N341" s="206"/>
      <c r="O341" s="206"/>
      <c r="P341" s="206"/>
      <c r="Q341" s="206"/>
      <c r="R341" s="206"/>
      <c r="S341" s="206"/>
      <c r="T341" s="207"/>
      <c r="AT341" s="208" t="s">
        <v>133</v>
      </c>
      <c r="AU341" s="208" t="s">
        <v>82</v>
      </c>
      <c r="AV341" s="13" t="s">
        <v>131</v>
      </c>
      <c r="AW341" s="13" t="s">
        <v>34</v>
      </c>
      <c r="AX341" s="13" t="s">
        <v>75</v>
      </c>
      <c r="AY341" s="208" t="s">
        <v>123</v>
      </c>
    </row>
    <row r="342" spans="2:65" s="1" customFormat="1" ht="31.5" customHeight="1" x14ac:dyDescent="0.3">
      <c r="B342" s="169"/>
      <c r="C342" s="170">
        <v>81</v>
      </c>
      <c r="D342" s="170" t="s">
        <v>126</v>
      </c>
      <c r="E342" s="171" t="s">
        <v>532</v>
      </c>
      <c r="F342" s="172" t="s">
        <v>533</v>
      </c>
      <c r="G342" s="173" t="s">
        <v>143</v>
      </c>
      <c r="H342" s="174">
        <v>4.6500000000000004</v>
      </c>
      <c r="I342" s="175"/>
      <c r="J342" s="176">
        <f>ROUND(I342*H342,2)</f>
        <v>0</v>
      </c>
      <c r="K342" s="172" t="s">
        <v>130</v>
      </c>
      <c r="L342" s="41"/>
      <c r="M342" s="177" t="s">
        <v>5</v>
      </c>
      <c r="N342" s="178" t="s">
        <v>41</v>
      </c>
      <c r="O342" s="42"/>
      <c r="P342" s="179">
        <f>O342*H342</f>
        <v>0</v>
      </c>
      <c r="Q342" s="179">
        <v>1.07E-3</v>
      </c>
      <c r="R342" s="179">
        <f>Q342*H342</f>
        <v>4.9755000000000008E-3</v>
      </c>
      <c r="S342" s="179">
        <v>0</v>
      </c>
      <c r="T342" s="180">
        <f>S342*H342</f>
        <v>0</v>
      </c>
      <c r="AR342" s="24" t="s">
        <v>230</v>
      </c>
      <c r="AT342" s="24" t="s">
        <v>126</v>
      </c>
      <c r="AU342" s="24" t="s">
        <v>82</v>
      </c>
      <c r="AY342" s="24" t="s">
        <v>123</v>
      </c>
      <c r="BE342" s="181">
        <f>IF(N342="základní",J342,0)</f>
        <v>0</v>
      </c>
      <c r="BF342" s="181">
        <f>IF(N342="snížená",J342,0)</f>
        <v>0</v>
      </c>
      <c r="BG342" s="181">
        <f>IF(N342="zákl. přenesená",J342,0)</f>
        <v>0</v>
      </c>
      <c r="BH342" s="181">
        <f>IF(N342="sníž. přenesená",J342,0)</f>
        <v>0</v>
      </c>
      <c r="BI342" s="181">
        <f>IF(N342="nulová",J342,0)</f>
        <v>0</v>
      </c>
      <c r="BJ342" s="24" t="s">
        <v>75</v>
      </c>
      <c r="BK342" s="181">
        <f>ROUND(I342*H342,2)</f>
        <v>0</v>
      </c>
      <c r="BL342" s="24" t="s">
        <v>230</v>
      </c>
      <c r="BM342" s="24" t="s">
        <v>534</v>
      </c>
    </row>
    <row r="343" spans="2:65" s="11" customFormat="1" x14ac:dyDescent="0.3">
      <c r="B343" s="182"/>
      <c r="D343" s="183" t="s">
        <v>133</v>
      </c>
      <c r="E343" s="184" t="s">
        <v>5</v>
      </c>
      <c r="F343" s="185" t="s">
        <v>535</v>
      </c>
      <c r="H343" s="186" t="s">
        <v>5</v>
      </c>
      <c r="I343" s="187"/>
      <c r="L343" s="182"/>
      <c r="M343" s="188"/>
      <c r="N343" s="189"/>
      <c r="O343" s="189"/>
      <c r="P343" s="189"/>
      <c r="Q343" s="189"/>
      <c r="R343" s="189"/>
      <c r="S343" s="189"/>
      <c r="T343" s="190"/>
      <c r="AT343" s="186" t="s">
        <v>133</v>
      </c>
      <c r="AU343" s="186" t="s">
        <v>82</v>
      </c>
      <c r="AV343" s="11" t="s">
        <v>75</v>
      </c>
      <c r="AW343" s="11" t="s">
        <v>34</v>
      </c>
      <c r="AX343" s="11" t="s">
        <v>70</v>
      </c>
      <c r="AY343" s="186" t="s">
        <v>123</v>
      </c>
    </row>
    <row r="344" spans="2:65" s="12" customFormat="1" x14ac:dyDescent="0.3">
      <c r="B344" s="191"/>
      <c r="D344" s="200" t="s">
        <v>133</v>
      </c>
      <c r="E344" s="209" t="s">
        <v>5</v>
      </c>
      <c r="F344" s="210" t="s">
        <v>536</v>
      </c>
      <c r="H344" s="211">
        <v>4.6500000000000004</v>
      </c>
      <c r="I344" s="195"/>
      <c r="L344" s="191"/>
      <c r="M344" s="196"/>
      <c r="N344" s="197"/>
      <c r="O344" s="197"/>
      <c r="P344" s="197"/>
      <c r="Q344" s="197"/>
      <c r="R344" s="197"/>
      <c r="S344" s="197"/>
      <c r="T344" s="198"/>
      <c r="AT344" s="192" t="s">
        <v>133</v>
      </c>
      <c r="AU344" s="192" t="s">
        <v>82</v>
      </c>
      <c r="AV344" s="12" t="s">
        <v>82</v>
      </c>
      <c r="AW344" s="12" t="s">
        <v>34</v>
      </c>
      <c r="AX344" s="12" t="s">
        <v>75</v>
      </c>
      <c r="AY344" s="192" t="s">
        <v>123</v>
      </c>
    </row>
    <row r="345" spans="2:65" s="1" customFormat="1" ht="31.5" customHeight="1" x14ac:dyDescent="0.3">
      <c r="B345" s="169"/>
      <c r="C345" s="170">
        <v>82</v>
      </c>
      <c r="D345" s="170" t="s">
        <v>126</v>
      </c>
      <c r="E345" s="171" t="s">
        <v>537</v>
      </c>
      <c r="F345" s="172" t="s">
        <v>538</v>
      </c>
      <c r="G345" s="173" t="s">
        <v>189</v>
      </c>
      <c r="H345" s="174">
        <v>247.92</v>
      </c>
      <c r="I345" s="175"/>
      <c r="J345" s="176">
        <f>ROUND(I345*H345,2)</f>
        <v>0</v>
      </c>
      <c r="K345" s="172" t="s">
        <v>130</v>
      </c>
      <c r="L345" s="41"/>
      <c r="M345" s="177" t="s">
        <v>5</v>
      </c>
      <c r="N345" s="178" t="s">
        <v>41</v>
      </c>
      <c r="O345" s="42"/>
      <c r="P345" s="179">
        <f>O345*H345</f>
        <v>0</v>
      </c>
      <c r="Q345" s="179">
        <v>1E-4</v>
      </c>
      <c r="R345" s="179">
        <f>Q345*H345</f>
        <v>2.4792000000000002E-2</v>
      </c>
      <c r="S345" s="179">
        <v>0</v>
      </c>
      <c r="T345" s="180">
        <f>S345*H345</f>
        <v>0</v>
      </c>
      <c r="AR345" s="24" t="s">
        <v>230</v>
      </c>
      <c r="AT345" s="24" t="s">
        <v>126</v>
      </c>
      <c r="AU345" s="24" t="s">
        <v>82</v>
      </c>
      <c r="AY345" s="24" t="s">
        <v>123</v>
      </c>
      <c r="BE345" s="181">
        <f>IF(N345="základní",J345,0)</f>
        <v>0</v>
      </c>
      <c r="BF345" s="181">
        <f>IF(N345="snížená",J345,0)</f>
        <v>0</v>
      </c>
      <c r="BG345" s="181">
        <f>IF(N345="zákl. přenesená",J345,0)</f>
        <v>0</v>
      </c>
      <c r="BH345" s="181">
        <f>IF(N345="sníž. přenesená",J345,0)</f>
        <v>0</v>
      </c>
      <c r="BI345" s="181">
        <f>IF(N345="nulová",J345,0)</f>
        <v>0</v>
      </c>
      <c r="BJ345" s="24" t="s">
        <v>75</v>
      </c>
      <c r="BK345" s="181">
        <f>ROUND(I345*H345,2)</f>
        <v>0</v>
      </c>
      <c r="BL345" s="24" t="s">
        <v>230</v>
      </c>
      <c r="BM345" s="24" t="s">
        <v>539</v>
      </c>
    </row>
    <row r="346" spans="2:65" s="11" customFormat="1" x14ac:dyDescent="0.3">
      <c r="B346" s="182"/>
      <c r="D346" s="183" t="s">
        <v>133</v>
      </c>
      <c r="E346" s="184" t="s">
        <v>5</v>
      </c>
      <c r="F346" s="185" t="s">
        <v>508</v>
      </c>
      <c r="H346" s="186" t="s">
        <v>5</v>
      </c>
      <c r="I346" s="187"/>
      <c r="L346" s="182"/>
      <c r="M346" s="188"/>
      <c r="N346" s="189"/>
      <c r="O346" s="189"/>
      <c r="P346" s="189"/>
      <c r="Q346" s="189"/>
      <c r="R346" s="189"/>
      <c r="S346" s="189"/>
      <c r="T346" s="190"/>
      <c r="AT346" s="186" t="s">
        <v>133</v>
      </c>
      <c r="AU346" s="186" t="s">
        <v>82</v>
      </c>
      <c r="AV346" s="11" t="s">
        <v>75</v>
      </c>
      <c r="AW346" s="11" t="s">
        <v>34</v>
      </c>
      <c r="AX346" s="11" t="s">
        <v>70</v>
      </c>
      <c r="AY346" s="186" t="s">
        <v>123</v>
      </c>
    </row>
    <row r="347" spans="2:65" s="12" customFormat="1" x14ac:dyDescent="0.3">
      <c r="B347" s="191"/>
      <c r="D347" s="183" t="s">
        <v>133</v>
      </c>
      <c r="E347" s="192" t="s">
        <v>5</v>
      </c>
      <c r="F347" s="193" t="s">
        <v>509</v>
      </c>
      <c r="H347" s="194">
        <v>35.51</v>
      </c>
      <c r="I347" s="195"/>
      <c r="L347" s="191"/>
      <c r="M347" s="196"/>
      <c r="N347" s="197"/>
      <c r="O347" s="197"/>
      <c r="P347" s="197"/>
      <c r="Q347" s="197"/>
      <c r="R347" s="197"/>
      <c r="S347" s="197"/>
      <c r="T347" s="198"/>
      <c r="AT347" s="192" t="s">
        <v>133</v>
      </c>
      <c r="AU347" s="192" t="s">
        <v>82</v>
      </c>
      <c r="AV347" s="12" t="s">
        <v>82</v>
      </c>
      <c r="AW347" s="12" t="s">
        <v>34</v>
      </c>
      <c r="AX347" s="12" t="s">
        <v>70</v>
      </c>
      <c r="AY347" s="192" t="s">
        <v>123</v>
      </c>
    </row>
    <row r="348" spans="2:65" s="12" customFormat="1" x14ac:dyDescent="0.3">
      <c r="B348" s="191"/>
      <c r="D348" s="183" t="s">
        <v>133</v>
      </c>
      <c r="E348" s="192" t="s">
        <v>5</v>
      </c>
      <c r="F348" s="193" t="s">
        <v>510</v>
      </c>
      <c r="H348" s="194">
        <v>35.51</v>
      </c>
      <c r="I348" s="195"/>
      <c r="L348" s="191"/>
      <c r="M348" s="196"/>
      <c r="N348" s="197"/>
      <c r="O348" s="197"/>
      <c r="P348" s="197"/>
      <c r="Q348" s="197"/>
      <c r="R348" s="197"/>
      <c r="S348" s="197"/>
      <c r="T348" s="198"/>
      <c r="AT348" s="192" t="s">
        <v>133</v>
      </c>
      <c r="AU348" s="192" t="s">
        <v>82</v>
      </c>
      <c r="AV348" s="12" t="s">
        <v>82</v>
      </c>
      <c r="AW348" s="12" t="s">
        <v>34</v>
      </c>
      <c r="AX348" s="12" t="s">
        <v>70</v>
      </c>
      <c r="AY348" s="192" t="s">
        <v>123</v>
      </c>
    </row>
    <row r="349" spans="2:65" s="12" customFormat="1" x14ac:dyDescent="0.3">
      <c r="B349" s="191"/>
      <c r="D349" s="183" t="s">
        <v>133</v>
      </c>
      <c r="E349" s="192" t="s">
        <v>5</v>
      </c>
      <c r="F349" s="193" t="s">
        <v>511</v>
      </c>
      <c r="H349" s="194">
        <v>31.1</v>
      </c>
      <c r="I349" s="195"/>
      <c r="L349" s="191"/>
      <c r="M349" s="196"/>
      <c r="N349" s="197"/>
      <c r="O349" s="197"/>
      <c r="P349" s="197"/>
      <c r="Q349" s="197"/>
      <c r="R349" s="197"/>
      <c r="S349" s="197"/>
      <c r="T349" s="198"/>
      <c r="AT349" s="192" t="s">
        <v>133</v>
      </c>
      <c r="AU349" s="192" t="s">
        <v>82</v>
      </c>
      <c r="AV349" s="12" t="s">
        <v>82</v>
      </c>
      <c r="AW349" s="12" t="s">
        <v>34</v>
      </c>
      <c r="AX349" s="12" t="s">
        <v>70</v>
      </c>
      <c r="AY349" s="192" t="s">
        <v>123</v>
      </c>
    </row>
    <row r="350" spans="2:65" s="12" customFormat="1" x14ac:dyDescent="0.3">
      <c r="B350" s="191"/>
      <c r="D350" s="183" t="s">
        <v>133</v>
      </c>
      <c r="E350" s="192" t="s">
        <v>5</v>
      </c>
      <c r="F350" s="193" t="s">
        <v>512</v>
      </c>
      <c r="H350" s="194">
        <v>31</v>
      </c>
      <c r="I350" s="195"/>
      <c r="L350" s="191"/>
      <c r="M350" s="196"/>
      <c r="N350" s="197"/>
      <c r="O350" s="197"/>
      <c r="P350" s="197"/>
      <c r="Q350" s="197"/>
      <c r="R350" s="197"/>
      <c r="S350" s="197"/>
      <c r="T350" s="198"/>
      <c r="AT350" s="192" t="s">
        <v>133</v>
      </c>
      <c r="AU350" s="192" t="s">
        <v>82</v>
      </c>
      <c r="AV350" s="12" t="s">
        <v>82</v>
      </c>
      <c r="AW350" s="12" t="s">
        <v>34</v>
      </c>
      <c r="AX350" s="12" t="s">
        <v>70</v>
      </c>
      <c r="AY350" s="192" t="s">
        <v>123</v>
      </c>
    </row>
    <row r="351" spans="2:65" s="11" customFormat="1" x14ac:dyDescent="0.3">
      <c r="B351" s="182"/>
      <c r="D351" s="183" t="s">
        <v>133</v>
      </c>
      <c r="E351" s="184" t="s">
        <v>5</v>
      </c>
      <c r="F351" s="185" t="s">
        <v>513</v>
      </c>
      <c r="H351" s="186" t="s">
        <v>5</v>
      </c>
      <c r="I351" s="187"/>
      <c r="L351" s="182"/>
      <c r="M351" s="188"/>
      <c r="N351" s="189"/>
      <c r="O351" s="189"/>
      <c r="P351" s="189"/>
      <c r="Q351" s="189"/>
      <c r="R351" s="189"/>
      <c r="S351" s="189"/>
      <c r="T351" s="190"/>
      <c r="AT351" s="186" t="s">
        <v>133</v>
      </c>
      <c r="AU351" s="186" t="s">
        <v>82</v>
      </c>
      <c r="AV351" s="11" t="s">
        <v>75</v>
      </c>
      <c r="AW351" s="11" t="s">
        <v>34</v>
      </c>
      <c r="AX351" s="11" t="s">
        <v>70</v>
      </c>
      <c r="AY351" s="186" t="s">
        <v>123</v>
      </c>
    </row>
    <row r="352" spans="2:65" s="12" customFormat="1" x14ac:dyDescent="0.3">
      <c r="B352" s="191"/>
      <c r="D352" s="183" t="s">
        <v>133</v>
      </c>
      <c r="E352" s="192" t="s">
        <v>5</v>
      </c>
      <c r="F352" s="193" t="s">
        <v>514</v>
      </c>
      <c r="H352" s="194">
        <v>17.100000000000001</v>
      </c>
      <c r="I352" s="195"/>
      <c r="L352" s="191"/>
      <c r="M352" s="196"/>
      <c r="N352" s="197"/>
      <c r="O352" s="197"/>
      <c r="P352" s="197"/>
      <c r="Q352" s="197"/>
      <c r="R352" s="197"/>
      <c r="S352" s="197"/>
      <c r="T352" s="198"/>
      <c r="AT352" s="192" t="s">
        <v>133</v>
      </c>
      <c r="AU352" s="192" t="s">
        <v>82</v>
      </c>
      <c r="AV352" s="12" t="s">
        <v>82</v>
      </c>
      <c r="AW352" s="12" t="s">
        <v>34</v>
      </c>
      <c r="AX352" s="12" t="s">
        <v>70</v>
      </c>
      <c r="AY352" s="192" t="s">
        <v>123</v>
      </c>
    </row>
    <row r="353" spans="2:65" s="11" customFormat="1" x14ac:dyDescent="0.3">
      <c r="B353" s="182"/>
      <c r="D353" s="183" t="s">
        <v>133</v>
      </c>
      <c r="E353" s="184" t="s">
        <v>5</v>
      </c>
      <c r="F353" s="185" t="s">
        <v>527</v>
      </c>
      <c r="H353" s="186" t="s">
        <v>5</v>
      </c>
      <c r="I353" s="187"/>
      <c r="L353" s="182"/>
      <c r="M353" s="188"/>
      <c r="N353" s="189"/>
      <c r="O353" s="189"/>
      <c r="P353" s="189"/>
      <c r="Q353" s="189"/>
      <c r="R353" s="189"/>
      <c r="S353" s="189"/>
      <c r="T353" s="190"/>
      <c r="AT353" s="186" t="s">
        <v>133</v>
      </c>
      <c r="AU353" s="186" t="s">
        <v>82</v>
      </c>
      <c r="AV353" s="11" t="s">
        <v>75</v>
      </c>
      <c r="AW353" s="11" t="s">
        <v>34</v>
      </c>
      <c r="AX353" s="11" t="s">
        <v>70</v>
      </c>
      <c r="AY353" s="186" t="s">
        <v>123</v>
      </c>
    </row>
    <row r="354" spans="2:65" s="12" customFormat="1" x14ac:dyDescent="0.3">
      <c r="B354" s="191"/>
      <c r="D354" s="183" t="s">
        <v>133</v>
      </c>
      <c r="E354" s="192" t="s">
        <v>5</v>
      </c>
      <c r="F354" s="193" t="s">
        <v>528</v>
      </c>
      <c r="H354" s="194">
        <v>39.4</v>
      </c>
      <c r="I354" s="195"/>
      <c r="L354" s="191"/>
      <c r="M354" s="196"/>
      <c r="N354" s="197"/>
      <c r="O354" s="197"/>
      <c r="P354" s="197"/>
      <c r="Q354" s="197"/>
      <c r="R354" s="197"/>
      <c r="S354" s="197"/>
      <c r="T354" s="198"/>
      <c r="AT354" s="192" t="s">
        <v>133</v>
      </c>
      <c r="AU354" s="192" t="s">
        <v>82</v>
      </c>
      <c r="AV354" s="12" t="s">
        <v>82</v>
      </c>
      <c r="AW354" s="12" t="s">
        <v>34</v>
      </c>
      <c r="AX354" s="12" t="s">
        <v>70</v>
      </c>
      <c r="AY354" s="192" t="s">
        <v>123</v>
      </c>
    </row>
    <row r="355" spans="2:65" s="12" customFormat="1" x14ac:dyDescent="0.3">
      <c r="B355" s="191"/>
      <c r="D355" s="183" t="s">
        <v>133</v>
      </c>
      <c r="E355" s="192" t="s">
        <v>5</v>
      </c>
      <c r="F355" s="193" t="s">
        <v>529</v>
      </c>
      <c r="H355" s="194">
        <v>51.1</v>
      </c>
      <c r="I355" s="195"/>
      <c r="L355" s="191"/>
      <c r="M355" s="196"/>
      <c r="N355" s="197"/>
      <c r="O355" s="197"/>
      <c r="P355" s="197"/>
      <c r="Q355" s="197"/>
      <c r="R355" s="197"/>
      <c r="S355" s="197"/>
      <c r="T355" s="198"/>
      <c r="AT355" s="192" t="s">
        <v>133</v>
      </c>
      <c r="AU355" s="192" t="s">
        <v>82</v>
      </c>
      <c r="AV355" s="12" t="s">
        <v>82</v>
      </c>
      <c r="AW355" s="12" t="s">
        <v>34</v>
      </c>
      <c r="AX355" s="12" t="s">
        <v>70</v>
      </c>
      <c r="AY355" s="192" t="s">
        <v>123</v>
      </c>
    </row>
    <row r="356" spans="2:65" s="11" customFormat="1" x14ac:dyDescent="0.3">
      <c r="B356" s="182"/>
      <c r="D356" s="183" t="s">
        <v>133</v>
      </c>
      <c r="E356" s="184" t="s">
        <v>5</v>
      </c>
      <c r="F356" s="185" t="s">
        <v>530</v>
      </c>
      <c r="H356" s="186" t="s">
        <v>5</v>
      </c>
      <c r="I356" s="187"/>
      <c r="L356" s="182"/>
      <c r="M356" s="188"/>
      <c r="N356" s="189"/>
      <c r="O356" s="189"/>
      <c r="P356" s="189"/>
      <c r="Q356" s="189"/>
      <c r="R356" s="189"/>
      <c r="S356" s="189"/>
      <c r="T356" s="190"/>
      <c r="AT356" s="186" t="s">
        <v>133</v>
      </c>
      <c r="AU356" s="186" t="s">
        <v>82</v>
      </c>
      <c r="AV356" s="11" t="s">
        <v>75</v>
      </c>
      <c r="AW356" s="11" t="s">
        <v>34</v>
      </c>
      <c r="AX356" s="11" t="s">
        <v>70</v>
      </c>
      <c r="AY356" s="186" t="s">
        <v>123</v>
      </c>
    </row>
    <row r="357" spans="2:65" s="12" customFormat="1" x14ac:dyDescent="0.3">
      <c r="B357" s="191"/>
      <c r="D357" s="183" t="s">
        <v>133</v>
      </c>
      <c r="E357" s="192" t="s">
        <v>5</v>
      </c>
      <c r="F357" s="193" t="s">
        <v>531</v>
      </c>
      <c r="H357" s="194">
        <v>7.2</v>
      </c>
      <c r="I357" s="195"/>
      <c r="L357" s="191"/>
      <c r="M357" s="196"/>
      <c r="N357" s="197"/>
      <c r="O357" s="197"/>
      <c r="P357" s="197"/>
      <c r="Q357" s="197"/>
      <c r="R357" s="197"/>
      <c r="S357" s="197"/>
      <c r="T357" s="198"/>
      <c r="AT357" s="192" t="s">
        <v>133</v>
      </c>
      <c r="AU357" s="192" t="s">
        <v>82</v>
      </c>
      <c r="AV357" s="12" t="s">
        <v>82</v>
      </c>
      <c r="AW357" s="12" t="s">
        <v>34</v>
      </c>
      <c r="AX357" s="12" t="s">
        <v>70</v>
      </c>
      <c r="AY357" s="192" t="s">
        <v>123</v>
      </c>
    </row>
    <row r="358" spans="2:65" s="13" customFormat="1" x14ac:dyDescent="0.3">
      <c r="B358" s="199"/>
      <c r="D358" s="200" t="s">
        <v>133</v>
      </c>
      <c r="E358" s="201" t="s">
        <v>5</v>
      </c>
      <c r="F358" s="202" t="s">
        <v>140</v>
      </c>
      <c r="H358" s="203">
        <v>247.92</v>
      </c>
      <c r="I358" s="204"/>
      <c r="L358" s="199"/>
      <c r="M358" s="205"/>
      <c r="N358" s="206"/>
      <c r="O358" s="206"/>
      <c r="P358" s="206"/>
      <c r="Q358" s="206"/>
      <c r="R358" s="206"/>
      <c r="S358" s="206"/>
      <c r="T358" s="207"/>
      <c r="AT358" s="208" t="s">
        <v>133</v>
      </c>
      <c r="AU358" s="208" t="s">
        <v>82</v>
      </c>
      <c r="AV358" s="13" t="s">
        <v>131</v>
      </c>
      <c r="AW358" s="13" t="s">
        <v>34</v>
      </c>
      <c r="AX358" s="13" t="s">
        <v>75</v>
      </c>
      <c r="AY358" s="208" t="s">
        <v>123</v>
      </c>
    </row>
    <row r="359" spans="2:65" s="1" customFormat="1" ht="31.5" customHeight="1" x14ac:dyDescent="0.3">
      <c r="B359" s="169"/>
      <c r="C359" s="170">
        <v>83</v>
      </c>
      <c r="D359" s="170" t="s">
        <v>126</v>
      </c>
      <c r="E359" s="171" t="s">
        <v>540</v>
      </c>
      <c r="F359" s="172" t="s">
        <v>541</v>
      </c>
      <c r="G359" s="173" t="s">
        <v>189</v>
      </c>
      <c r="H359" s="174">
        <v>39.4</v>
      </c>
      <c r="I359" s="175"/>
      <c r="J359" s="176">
        <f>ROUND(I359*H359,2)</f>
        <v>0</v>
      </c>
      <c r="K359" s="172" t="s">
        <v>130</v>
      </c>
      <c r="L359" s="41"/>
      <c r="M359" s="177" t="s">
        <v>5</v>
      </c>
      <c r="N359" s="178" t="s">
        <v>41</v>
      </c>
      <c r="O359" s="42"/>
      <c r="P359" s="179">
        <f>O359*H359</f>
        <v>0</v>
      </c>
      <c r="Q359" s="179">
        <v>0</v>
      </c>
      <c r="R359" s="179">
        <f>Q359*H359</f>
        <v>0</v>
      </c>
      <c r="S359" s="179">
        <v>1.0489999999999999E-2</v>
      </c>
      <c r="T359" s="180">
        <f>S359*H359</f>
        <v>0.41330599999999995</v>
      </c>
      <c r="AR359" s="24" t="s">
        <v>230</v>
      </c>
      <c r="AT359" s="24" t="s">
        <v>126</v>
      </c>
      <c r="AU359" s="24" t="s">
        <v>82</v>
      </c>
      <c r="AY359" s="24" t="s">
        <v>123</v>
      </c>
      <c r="BE359" s="181">
        <f>IF(N359="základní",J359,0)</f>
        <v>0</v>
      </c>
      <c r="BF359" s="181">
        <f>IF(N359="snížená",J359,0)</f>
        <v>0</v>
      </c>
      <c r="BG359" s="181">
        <f>IF(N359="zákl. přenesená",J359,0)</f>
        <v>0</v>
      </c>
      <c r="BH359" s="181">
        <f>IF(N359="sníž. přenesená",J359,0)</f>
        <v>0</v>
      </c>
      <c r="BI359" s="181">
        <f>IF(N359="nulová",J359,0)</f>
        <v>0</v>
      </c>
      <c r="BJ359" s="24" t="s">
        <v>75</v>
      </c>
      <c r="BK359" s="181">
        <f>ROUND(I359*H359,2)</f>
        <v>0</v>
      </c>
      <c r="BL359" s="24" t="s">
        <v>230</v>
      </c>
      <c r="BM359" s="24" t="s">
        <v>542</v>
      </c>
    </row>
    <row r="360" spans="2:65" s="11" customFormat="1" x14ac:dyDescent="0.3">
      <c r="B360" s="182"/>
      <c r="D360" s="183" t="s">
        <v>133</v>
      </c>
      <c r="E360" s="184" t="s">
        <v>5</v>
      </c>
      <c r="F360" s="185" t="s">
        <v>515</v>
      </c>
      <c r="H360" s="186" t="s">
        <v>5</v>
      </c>
      <c r="I360" s="187"/>
      <c r="L360" s="182"/>
      <c r="M360" s="188"/>
      <c r="N360" s="189"/>
      <c r="O360" s="189"/>
      <c r="P360" s="189"/>
      <c r="Q360" s="189"/>
      <c r="R360" s="189"/>
      <c r="S360" s="189"/>
      <c r="T360" s="190"/>
      <c r="AT360" s="186" t="s">
        <v>133</v>
      </c>
      <c r="AU360" s="186" t="s">
        <v>82</v>
      </c>
      <c r="AV360" s="11" t="s">
        <v>75</v>
      </c>
      <c r="AW360" s="11" t="s">
        <v>34</v>
      </c>
      <c r="AX360" s="11" t="s">
        <v>70</v>
      </c>
      <c r="AY360" s="186" t="s">
        <v>123</v>
      </c>
    </row>
    <row r="361" spans="2:65" s="12" customFormat="1" x14ac:dyDescent="0.3">
      <c r="B361" s="191"/>
      <c r="D361" s="200" t="s">
        <v>133</v>
      </c>
      <c r="E361" s="209" t="s">
        <v>5</v>
      </c>
      <c r="F361" s="210" t="s">
        <v>516</v>
      </c>
      <c r="H361" s="211">
        <v>39.4</v>
      </c>
      <c r="I361" s="195"/>
      <c r="L361" s="191"/>
      <c r="M361" s="196"/>
      <c r="N361" s="197"/>
      <c r="O361" s="197"/>
      <c r="P361" s="197"/>
      <c r="Q361" s="197"/>
      <c r="R361" s="197"/>
      <c r="S361" s="197"/>
      <c r="T361" s="198"/>
      <c r="AT361" s="192" t="s">
        <v>133</v>
      </c>
      <c r="AU361" s="192" t="s">
        <v>82</v>
      </c>
      <c r="AV361" s="12" t="s">
        <v>82</v>
      </c>
      <c r="AW361" s="12" t="s">
        <v>34</v>
      </c>
      <c r="AX361" s="12" t="s">
        <v>75</v>
      </c>
      <c r="AY361" s="192" t="s">
        <v>123</v>
      </c>
    </row>
    <row r="362" spans="2:65" s="1" customFormat="1" ht="44.25" customHeight="1" x14ac:dyDescent="0.3">
      <c r="B362" s="169"/>
      <c r="C362" s="170">
        <v>84</v>
      </c>
      <c r="D362" s="170" t="s">
        <v>126</v>
      </c>
      <c r="E362" s="171" t="s">
        <v>543</v>
      </c>
      <c r="F362" s="172" t="s">
        <v>544</v>
      </c>
      <c r="G362" s="173" t="s">
        <v>143</v>
      </c>
      <c r="H362" s="174">
        <v>18</v>
      </c>
      <c r="I362" s="175"/>
      <c r="J362" s="176">
        <f>ROUND(I362*H362,2)</f>
        <v>0</v>
      </c>
      <c r="K362" s="172" t="s">
        <v>130</v>
      </c>
      <c r="L362" s="41"/>
      <c r="M362" s="177" t="s">
        <v>5</v>
      </c>
      <c r="N362" s="178" t="s">
        <v>41</v>
      </c>
      <c r="O362" s="42"/>
      <c r="P362" s="179">
        <f>O362*H362</f>
        <v>0</v>
      </c>
      <c r="Q362" s="179">
        <v>9.4999999999999998E-3</v>
      </c>
      <c r="R362" s="179">
        <f>Q362*H362</f>
        <v>0.17099999999999999</v>
      </c>
      <c r="S362" s="179">
        <v>0</v>
      </c>
      <c r="T362" s="180">
        <f>S362*H362</f>
        <v>0</v>
      </c>
      <c r="AR362" s="24" t="s">
        <v>230</v>
      </c>
      <c r="AT362" s="24" t="s">
        <v>126</v>
      </c>
      <c r="AU362" s="24" t="s">
        <v>82</v>
      </c>
      <c r="AY362" s="24" t="s">
        <v>123</v>
      </c>
      <c r="BE362" s="181">
        <f>IF(N362="základní",J362,0)</f>
        <v>0</v>
      </c>
      <c r="BF362" s="181">
        <f>IF(N362="snížená",J362,0)</f>
        <v>0</v>
      </c>
      <c r="BG362" s="181">
        <f>IF(N362="zákl. přenesená",J362,0)</f>
        <v>0</v>
      </c>
      <c r="BH362" s="181">
        <f>IF(N362="sníž. přenesená",J362,0)</f>
        <v>0</v>
      </c>
      <c r="BI362" s="181">
        <f>IF(N362="nulová",J362,0)</f>
        <v>0</v>
      </c>
      <c r="BJ362" s="24" t="s">
        <v>75</v>
      </c>
      <c r="BK362" s="181">
        <f>ROUND(I362*H362,2)</f>
        <v>0</v>
      </c>
      <c r="BL362" s="24" t="s">
        <v>230</v>
      </c>
      <c r="BM362" s="24" t="s">
        <v>545</v>
      </c>
    </row>
    <row r="363" spans="2:65" s="11" customFormat="1" x14ac:dyDescent="0.3">
      <c r="B363" s="182"/>
      <c r="D363" s="183" t="s">
        <v>133</v>
      </c>
      <c r="E363" s="184" t="s">
        <v>5</v>
      </c>
      <c r="F363" s="185" t="s">
        <v>530</v>
      </c>
      <c r="H363" s="186" t="s">
        <v>5</v>
      </c>
      <c r="I363" s="187"/>
      <c r="L363" s="182"/>
      <c r="M363" s="188"/>
      <c r="N363" s="189"/>
      <c r="O363" s="189"/>
      <c r="P363" s="189"/>
      <c r="Q363" s="189"/>
      <c r="R363" s="189"/>
      <c r="S363" s="189"/>
      <c r="T363" s="190"/>
      <c r="AT363" s="186" t="s">
        <v>133</v>
      </c>
      <c r="AU363" s="186" t="s">
        <v>82</v>
      </c>
      <c r="AV363" s="11" t="s">
        <v>75</v>
      </c>
      <c r="AW363" s="11" t="s">
        <v>34</v>
      </c>
      <c r="AX363" s="11" t="s">
        <v>70</v>
      </c>
      <c r="AY363" s="186" t="s">
        <v>123</v>
      </c>
    </row>
    <row r="364" spans="2:65" s="12" customFormat="1" x14ac:dyDescent="0.3">
      <c r="B364" s="191"/>
      <c r="D364" s="200" t="s">
        <v>133</v>
      </c>
      <c r="E364" s="209" t="s">
        <v>5</v>
      </c>
      <c r="F364" s="210" t="s">
        <v>417</v>
      </c>
      <c r="H364" s="211">
        <v>18</v>
      </c>
      <c r="I364" s="195"/>
      <c r="L364" s="191"/>
      <c r="M364" s="196"/>
      <c r="N364" s="197"/>
      <c r="O364" s="197"/>
      <c r="P364" s="197"/>
      <c r="Q364" s="197"/>
      <c r="R364" s="197"/>
      <c r="S364" s="197"/>
      <c r="T364" s="198"/>
      <c r="AT364" s="192" t="s">
        <v>133</v>
      </c>
      <c r="AU364" s="192" t="s">
        <v>82</v>
      </c>
      <c r="AV364" s="12" t="s">
        <v>82</v>
      </c>
      <c r="AW364" s="12" t="s">
        <v>34</v>
      </c>
      <c r="AX364" s="12" t="s">
        <v>75</v>
      </c>
      <c r="AY364" s="192" t="s">
        <v>123</v>
      </c>
    </row>
    <row r="365" spans="2:65" s="1" customFormat="1" ht="31.5" customHeight="1" x14ac:dyDescent="0.3">
      <c r="B365" s="169"/>
      <c r="C365" s="170">
        <v>85</v>
      </c>
      <c r="D365" s="170" t="s">
        <v>126</v>
      </c>
      <c r="E365" s="171" t="s">
        <v>546</v>
      </c>
      <c r="F365" s="172" t="s">
        <v>547</v>
      </c>
      <c r="G365" s="173" t="s">
        <v>155</v>
      </c>
      <c r="H365" s="174">
        <v>12</v>
      </c>
      <c r="I365" s="175"/>
      <c r="J365" s="176">
        <f>ROUND(I365*H365,2)</f>
        <v>0</v>
      </c>
      <c r="K365" s="172" t="s">
        <v>130</v>
      </c>
      <c r="L365" s="41"/>
      <c r="M365" s="177" t="s">
        <v>5</v>
      </c>
      <c r="N365" s="178" t="s">
        <v>41</v>
      </c>
      <c r="O365" s="42"/>
      <c r="P365" s="179">
        <f>O365*H365</f>
        <v>0</v>
      </c>
      <c r="Q365" s="179">
        <v>3.0000000000000001E-5</v>
      </c>
      <c r="R365" s="179">
        <f>Q365*H365</f>
        <v>3.6000000000000002E-4</v>
      </c>
      <c r="S365" s="179">
        <v>0</v>
      </c>
      <c r="T365" s="180">
        <f>S365*H365</f>
        <v>0</v>
      </c>
      <c r="AR365" s="24" t="s">
        <v>230</v>
      </c>
      <c r="AT365" s="24" t="s">
        <v>126</v>
      </c>
      <c r="AU365" s="24" t="s">
        <v>82</v>
      </c>
      <c r="AY365" s="24" t="s">
        <v>123</v>
      </c>
      <c r="BE365" s="181">
        <f>IF(N365="základní",J365,0)</f>
        <v>0</v>
      </c>
      <c r="BF365" s="181">
        <f>IF(N365="snížená",J365,0)</f>
        <v>0</v>
      </c>
      <c r="BG365" s="181">
        <f>IF(N365="zákl. přenesená",J365,0)</f>
        <v>0</v>
      </c>
      <c r="BH365" s="181">
        <f>IF(N365="sníž. přenesená",J365,0)</f>
        <v>0</v>
      </c>
      <c r="BI365" s="181">
        <f>IF(N365="nulová",J365,0)</f>
        <v>0</v>
      </c>
      <c r="BJ365" s="24" t="s">
        <v>75</v>
      </c>
      <c r="BK365" s="181">
        <f>ROUND(I365*H365,2)</f>
        <v>0</v>
      </c>
      <c r="BL365" s="24" t="s">
        <v>230</v>
      </c>
      <c r="BM365" s="24" t="s">
        <v>548</v>
      </c>
    </row>
    <row r="366" spans="2:65" s="11" customFormat="1" x14ac:dyDescent="0.3">
      <c r="B366" s="182"/>
      <c r="D366" s="183" t="s">
        <v>133</v>
      </c>
      <c r="E366" s="184" t="s">
        <v>5</v>
      </c>
      <c r="F366" s="185" t="s">
        <v>549</v>
      </c>
      <c r="H366" s="186" t="s">
        <v>5</v>
      </c>
      <c r="I366" s="187"/>
      <c r="L366" s="182"/>
      <c r="M366" s="188"/>
      <c r="N366" s="189"/>
      <c r="O366" s="189"/>
      <c r="P366" s="189"/>
      <c r="Q366" s="189"/>
      <c r="R366" s="189"/>
      <c r="S366" s="189"/>
      <c r="T366" s="190"/>
      <c r="AT366" s="186" t="s">
        <v>133</v>
      </c>
      <c r="AU366" s="186" t="s">
        <v>82</v>
      </c>
      <c r="AV366" s="11" t="s">
        <v>75</v>
      </c>
      <c r="AW366" s="11" t="s">
        <v>34</v>
      </c>
      <c r="AX366" s="11" t="s">
        <v>70</v>
      </c>
      <c r="AY366" s="186" t="s">
        <v>123</v>
      </c>
    </row>
    <row r="367" spans="2:65" s="12" customFormat="1" x14ac:dyDescent="0.3">
      <c r="B367" s="191"/>
      <c r="D367" s="200" t="s">
        <v>133</v>
      </c>
      <c r="E367" s="209" t="s">
        <v>5</v>
      </c>
      <c r="F367" s="210" t="s">
        <v>895</v>
      </c>
      <c r="H367" s="211">
        <v>12</v>
      </c>
      <c r="I367" s="195"/>
      <c r="L367" s="191"/>
      <c r="M367" s="196"/>
      <c r="N367" s="197"/>
      <c r="O367" s="197"/>
      <c r="P367" s="197"/>
      <c r="Q367" s="197"/>
      <c r="R367" s="197"/>
      <c r="S367" s="197"/>
      <c r="T367" s="198"/>
      <c r="AT367" s="192" t="s">
        <v>133</v>
      </c>
      <c r="AU367" s="192" t="s">
        <v>82</v>
      </c>
      <c r="AV367" s="12" t="s">
        <v>82</v>
      </c>
      <c r="AW367" s="12" t="s">
        <v>34</v>
      </c>
      <c r="AX367" s="12" t="s">
        <v>75</v>
      </c>
      <c r="AY367" s="192" t="s">
        <v>123</v>
      </c>
    </row>
    <row r="368" spans="2:65" s="1" customFormat="1" ht="22.5" customHeight="1" x14ac:dyDescent="0.3">
      <c r="B368" s="169"/>
      <c r="C368" s="216">
        <v>86</v>
      </c>
      <c r="D368" s="216" t="s">
        <v>336</v>
      </c>
      <c r="E368" s="217" t="s">
        <v>550</v>
      </c>
      <c r="F368" s="218" t="s">
        <v>551</v>
      </c>
      <c r="G368" s="219" t="s">
        <v>155</v>
      </c>
      <c r="H368" s="220">
        <v>12</v>
      </c>
      <c r="I368" s="221"/>
      <c r="J368" s="222">
        <f>ROUND(I368*H368,2)</f>
        <v>0</v>
      </c>
      <c r="K368" s="218" t="s">
        <v>130</v>
      </c>
      <c r="L368" s="223"/>
      <c r="M368" s="224" t="s">
        <v>5</v>
      </c>
      <c r="N368" s="225" t="s">
        <v>41</v>
      </c>
      <c r="O368" s="42"/>
      <c r="P368" s="179">
        <f>O368*H368</f>
        <v>0</v>
      </c>
      <c r="Q368" s="179">
        <v>5.5000000000000003E-4</v>
      </c>
      <c r="R368" s="179">
        <f>Q368*H368</f>
        <v>6.6E-3</v>
      </c>
      <c r="S368" s="179">
        <v>0</v>
      </c>
      <c r="T368" s="180">
        <f>S368*H368</f>
        <v>0</v>
      </c>
      <c r="AR368" s="24" t="s">
        <v>314</v>
      </c>
      <c r="AT368" s="24" t="s">
        <v>336</v>
      </c>
      <c r="AU368" s="24" t="s">
        <v>82</v>
      </c>
      <c r="AY368" s="24" t="s">
        <v>123</v>
      </c>
      <c r="BE368" s="181">
        <f>IF(N368="základní",J368,0)</f>
        <v>0</v>
      </c>
      <c r="BF368" s="181">
        <f>IF(N368="snížená",J368,0)</f>
        <v>0</v>
      </c>
      <c r="BG368" s="181">
        <f>IF(N368="zákl. přenesená",J368,0)</f>
        <v>0</v>
      </c>
      <c r="BH368" s="181">
        <f>IF(N368="sníž. přenesená",J368,0)</f>
        <v>0</v>
      </c>
      <c r="BI368" s="181">
        <f>IF(N368="nulová",J368,0)</f>
        <v>0</v>
      </c>
      <c r="BJ368" s="24" t="s">
        <v>75</v>
      </c>
      <c r="BK368" s="181">
        <f>ROUND(I368*H368,2)</f>
        <v>0</v>
      </c>
      <c r="BL368" s="24" t="s">
        <v>230</v>
      </c>
      <c r="BM368" s="24" t="s">
        <v>552</v>
      </c>
    </row>
    <row r="369" spans="2:65" s="1" customFormat="1" ht="31.5" customHeight="1" x14ac:dyDescent="0.3">
      <c r="B369" s="169"/>
      <c r="C369" s="170">
        <v>87</v>
      </c>
      <c r="D369" s="170" t="s">
        <v>126</v>
      </c>
      <c r="E369" s="171" t="s">
        <v>553</v>
      </c>
      <c r="F369" s="172" t="s">
        <v>554</v>
      </c>
      <c r="G369" s="173" t="s">
        <v>266</v>
      </c>
      <c r="H369" s="174">
        <v>2.6859999999999999</v>
      </c>
      <c r="I369" s="175"/>
      <c r="J369" s="176">
        <f>ROUND(I369*H369,2)</f>
        <v>0</v>
      </c>
      <c r="K369" s="172" t="s">
        <v>130</v>
      </c>
      <c r="L369" s="41"/>
      <c r="M369" s="177" t="s">
        <v>5</v>
      </c>
      <c r="N369" s="178" t="s">
        <v>41</v>
      </c>
      <c r="O369" s="42"/>
      <c r="P369" s="179">
        <f>O369*H369</f>
        <v>0</v>
      </c>
      <c r="Q369" s="179">
        <v>0</v>
      </c>
      <c r="R369" s="179">
        <f>Q369*H369</f>
        <v>0</v>
      </c>
      <c r="S369" s="179">
        <v>0</v>
      </c>
      <c r="T369" s="180">
        <f>S369*H369</f>
        <v>0</v>
      </c>
      <c r="AR369" s="24" t="s">
        <v>230</v>
      </c>
      <c r="AT369" s="24" t="s">
        <v>126</v>
      </c>
      <c r="AU369" s="24" t="s">
        <v>82</v>
      </c>
      <c r="AY369" s="24" t="s">
        <v>123</v>
      </c>
      <c r="BE369" s="181">
        <f>IF(N369="základní",J369,0)</f>
        <v>0</v>
      </c>
      <c r="BF369" s="181">
        <f>IF(N369="snížená",J369,0)</f>
        <v>0</v>
      </c>
      <c r="BG369" s="181">
        <f>IF(N369="zákl. přenesená",J369,0)</f>
        <v>0</v>
      </c>
      <c r="BH369" s="181">
        <f>IF(N369="sníž. přenesená",J369,0)</f>
        <v>0</v>
      </c>
      <c r="BI369" s="181">
        <f>IF(N369="nulová",J369,0)</f>
        <v>0</v>
      </c>
      <c r="BJ369" s="24" t="s">
        <v>75</v>
      </c>
      <c r="BK369" s="181">
        <f>ROUND(I369*H369,2)</f>
        <v>0</v>
      </c>
      <c r="BL369" s="24" t="s">
        <v>230</v>
      </c>
      <c r="BM369" s="24" t="s">
        <v>555</v>
      </c>
    </row>
    <row r="370" spans="2:65" s="1" customFormat="1" ht="31.5" customHeight="1" x14ac:dyDescent="0.3">
      <c r="B370" s="169"/>
      <c r="C370" s="170">
        <v>88</v>
      </c>
      <c r="D370" s="170" t="s">
        <v>126</v>
      </c>
      <c r="E370" s="171" t="s">
        <v>556</v>
      </c>
      <c r="F370" s="172" t="s">
        <v>557</v>
      </c>
      <c r="G370" s="173" t="s">
        <v>266</v>
      </c>
      <c r="H370" s="174">
        <v>2.6859999999999999</v>
      </c>
      <c r="I370" s="175"/>
      <c r="J370" s="176">
        <f>ROUND(I370*H370,2)</f>
        <v>0</v>
      </c>
      <c r="K370" s="172" t="s">
        <v>130</v>
      </c>
      <c r="L370" s="41"/>
      <c r="M370" s="177" t="s">
        <v>5</v>
      </c>
      <c r="N370" s="178" t="s">
        <v>41</v>
      </c>
      <c r="O370" s="42"/>
      <c r="P370" s="179">
        <f>O370*H370</f>
        <v>0</v>
      </c>
      <c r="Q370" s="179">
        <v>0</v>
      </c>
      <c r="R370" s="179">
        <f>Q370*H370</f>
        <v>0</v>
      </c>
      <c r="S370" s="179">
        <v>0</v>
      </c>
      <c r="T370" s="180">
        <f>S370*H370</f>
        <v>0</v>
      </c>
      <c r="AR370" s="24" t="s">
        <v>230</v>
      </c>
      <c r="AT370" s="24" t="s">
        <v>126</v>
      </c>
      <c r="AU370" s="24" t="s">
        <v>82</v>
      </c>
      <c r="AY370" s="24" t="s">
        <v>123</v>
      </c>
      <c r="BE370" s="181">
        <f>IF(N370="základní",J370,0)</f>
        <v>0</v>
      </c>
      <c r="BF370" s="181">
        <f>IF(N370="snížená",J370,0)</f>
        <v>0</v>
      </c>
      <c r="BG370" s="181">
        <f>IF(N370="zákl. přenesená",J370,0)</f>
        <v>0</v>
      </c>
      <c r="BH370" s="181">
        <f>IF(N370="sníž. přenesená",J370,0)</f>
        <v>0</v>
      </c>
      <c r="BI370" s="181">
        <f>IF(N370="nulová",J370,0)</f>
        <v>0</v>
      </c>
      <c r="BJ370" s="24" t="s">
        <v>75</v>
      </c>
      <c r="BK370" s="181">
        <f>ROUND(I370*H370,2)</f>
        <v>0</v>
      </c>
      <c r="BL370" s="24" t="s">
        <v>230</v>
      </c>
      <c r="BM370" s="24" t="s">
        <v>558</v>
      </c>
    </row>
    <row r="371" spans="2:65" s="10" customFormat="1" ht="29.85" customHeight="1" x14ac:dyDescent="0.3">
      <c r="B371" s="155"/>
      <c r="D371" s="166" t="s">
        <v>69</v>
      </c>
      <c r="E371" s="167" t="s">
        <v>559</v>
      </c>
      <c r="F371" s="167" t="s">
        <v>560</v>
      </c>
      <c r="I371" s="158"/>
      <c r="J371" s="168">
        <f>BK371</f>
        <v>0</v>
      </c>
      <c r="L371" s="155"/>
      <c r="M371" s="160"/>
      <c r="N371" s="161"/>
      <c r="O371" s="161"/>
      <c r="P371" s="162">
        <f>SUM(P372:P387)</f>
        <v>0</v>
      </c>
      <c r="Q371" s="161"/>
      <c r="R371" s="162">
        <f>SUM(R372:R387)</f>
        <v>0.97088000000000008</v>
      </c>
      <c r="S371" s="161"/>
      <c r="T371" s="163">
        <f>SUM(T372:T387)</f>
        <v>0.52400000000000002</v>
      </c>
      <c r="AR371" s="156" t="s">
        <v>82</v>
      </c>
      <c r="AT371" s="164" t="s">
        <v>69</v>
      </c>
      <c r="AU371" s="164" t="s">
        <v>75</v>
      </c>
      <c r="AY371" s="156" t="s">
        <v>123</v>
      </c>
      <c r="BK371" s="165">
        <f>SUM(BK372:BK387)</f>
        <v>0</v>
      </c>
    </row>
    <row r="372" spans="2:65" s="1" customFormat="1" ht="31.5" customHeight="1" x14ac:dyDescent="0.3">
      <c r="B372" s="169"/>
      <c r="C372" s="170">
        <v>89</v>
      </c>
      <c r="D372" s="170" t="s">
        <v>126</v>
      </c>
      <c r="E372" s="171" t="s">
        <v>561</v>
      </c>
      <c r="F372" s="172" t="s">
        <v>562</v>
      </c>
      <c r="G372" s="173" t="s">
        <v>155</v>
      </c>
      <c r="H372" s="174">
        <v>2</v>
      </c>
      <c r="I372" s="175"/>
      <c r="J372" s="176">
        <f>ROUND(I372*H372,2)</f>
        <v>0</v>
      </c>
      <c r="K372" s="172" t="s">
        <v>130</v>
      </c>
      <c r="L372" s="41"/>
      <c r="M372" s="177" t="s">
        <v>5</v>
      </c>
      <c r="N372" s="178" t="s">
        <v>41</v>
      </c>
      <c r="O372" s="42"/>
      <c r="P372" s="179">
        <f>O372*H372</f>
        <v>0</v>
      </c>
      <c r="Q372" s="179">
        <v>2.4000000000000001E-4</v>
      </c>
      <c r="R372" s="179">
        <f>Q372*H372</f>
        <v>4.8000000000000001E-4</v>
      </c>
      <c r="S372" s="179">
        <v>0</v>
      </c>
      <c r="T372" s="180">
        <f>S372*H372</f>
        <v>0</v>
      </c>
      <c r="AR372" s="24" t="s">
        <v>230</v>
      </c>
      <c r="AT372" s="24" t="s">
        <v>126</v>
      </c>
      <c r="AU372" s="24" t="s">
        <v>82</v>
      </c>
      <c r="AY372" s="24" t="s">
        <v>123</v>
      </c>
      <c r="BE372" s="181">
        <f>IF(N372="základní",J372,0)</f>
        <v>0</v>
      </c>
      <c r="BF372" s="181">
        <f>IF(N372="snížená",J372,0)</f>
        <v>0</v>
      </c>
      <c r="BG372" s="181">
        <f>IF(N372="zákl. přenesená",J372,0)</f>
        <v>0</v>
      </c>
      <c r="BH372" s="181">
        <f>IF(N372="sníž. přenesená",J372,0)</f>
        <v>0</v>
      </c>
      <c r="BI372" s="181">
        <f>IF(N372="nulová",J372,0)</f>
        <v>0</v>
      </c>
      <c r="BJ372" s="24" t="s">
        <v>75</v>
      </c>
      <c r="BK372" s="181">
        <f>ROUND(I372*H372,2)</f>
        <v>0</v>
      </c>
      <c r="BL372" s="24" t="s">
        <v>230</v>
      </c>
      <c r="BM372" s="24" t="s">
        <v>563</v>
      </c>
    </row>
    <row r="373" spans="2:65" s="11" customFormat="1" x14ac:dyDescent="0.3">
      <c r="B373" s="182"/>
      <c r="D373" s="183" t="s">
        <v>133</v>
      </c>
      <c r="E373" s="184" t="s">
        <v>5</v>
      </c>
      <c r="F373" s="319" t="s">
        <v>936</v>
      </c>
      <c r="H373" s="186" t="s">
        <v>5</v>
      </c>
      <c r="I373" s="187"/>
      <c r="L373" s="182"/>
      <c r="M373" s="188"/>
      <c r="N373" s="189"/>
      <c r="O373" s="189"/>
      <c r="P373" s="189"/>
      <c r="Q373" s="189"/>
      <c r="R373" s="189"/>
      <c r="S373" s="189"/>
      <c r="T373" s="190"/>
      <c r="AT373" s="186" t="s">
        <v>133</v>
      </c>
      <c r="AU373" s="186" t="s">
        <v>82</v>
      </c>
      <c r="AV373" s="11" t="s">
        <v>75</v>
      </c>
      <c r="AW373" s="11" t="s">
        <v>34</v>
      </c>
      <c r="AX373" s="11" t="s">
        <v>70</v>
      </c>
      <c r="AY373" s="186" t="s">
        <v>123</v>
      </c>
    </row>
    <row r="374" spans="2:65" s="12" customFormat="1" x14ac:dyDescent="0.3">
      <c r="B374" s="191"/>
      <c r="D374" s="200" t="s">
        <v>133</v>
      </c>
      <c r="E374" s="209" t="s">
        <v>5</v>
      </c>
      <c r="F374" s="210" t="s">
        <v>564</v>
      </c>
      <c r="H374" s="211">
        <v>2</v>
      </c>
      <c r="I374" s="195"/>
      <c r="L374" s="191"/>
      <c r="M374" s="196"/>
      <c r="N374" s="197"/>
      <c r="O374" s="197"/>
      <c r="P374" s="197"/>
      <c r="Q374" s="197"/>
      <c r="R374" s="197"/>
      <c r="S374" s="197"/>
      <c r="T374" s="198"/>
      <c r="AT374" s="192" t="s">
        <v>133</v>
      </c>
      <c r="AU374" s="192" t="s">
        <v>82</v>
      </c>
      <c r="AV374" s="12" t="s">
        <v>82</v>
      </c>
      <c r="AW374" s="12" t="s">
        <v>34</v>
      </c>
      <c r="AX374" s="12" t="s">
        <v>75</v>
      </c>
      <c r="AY374" s="192" t="s">
        <v>123</v>
      </c>
    </row>
    <row r="375" spans="2:65" s="1" customFormat="1" ht="22.5" customHeight="1" x14ac:dyDescent="0.3">
      <c r="B375" s="169"/>
      <c r="C375" s="216">
        <v>90</v>
      </c>
      <c r="D375" s="216" t="s">
        <v>336</v>
      </c>
      <c r="E375" s="217" t="s">
        <v>565</v>
      </c>
      <c r="F375" s="218" t="s">
        <v>566</v>
      </c>
      <c r="G375" s="219" t="s">
        <v>155</v>
      </c>
      <c r="H375" s="220">
        <v>2</v>
      </c>
      <c r="I375" s="221"/>
      <c r="J375" s="222">
        <f>ROUND(I375*H375,2)</f>
        <v>0</v>
      </c>
      <c r="K375" s="218" t="s">
        <v>130</v>
      </c>
      <c r="L375" s="223"/>
      <c r="M375" s="224" t="s">
        <v>5</v>
      </c>
      <c r="N375" s="225" t="s">
        <v>41</v>
      </c>
      <c r="O375" s="42"/>
      <c r="P375" s="179">
        <f>O375*H375</f>
        <v>0</v>
      </c>
      <c r="Q375" s="179">
        <v>8.4000000000000005E-2</v>
      </c>
      <c r="R375" s="179">
        <f>Q375*H375</f>
        <v>0.16800000000000001</v>
      </c>
      <c r="S375" s="179">
        <v>0</v>
      </c>
      <c r="T375" s="180">
        <f>S375*H375</f>
        <v>0</v>
      </c>
      <c r="AR375" s="24" t="s">
        <v>314</v>
      </c>
      <c r="AT375" s="24" t="s">
        <v>336</v>
      </c>
      <c r="AU375" s="24" t="s">
        <v>82</v>
      </c>
      <c r="AY375" s="24" t="s">
        <v>123</v>
      </c>
      <c r="BE375" s="181">
        <f>IF(N375="základní",J375,0)</f>
        <v>0</v>
      </c>
      <c r="BF375" s="181">
        <f>IF(N375="snížená",J375,0)</f>
        <v>0</v>
      </c>
      <c r="BG375" s="181">
        <f>IF(N375="zákl. přenesená",J375,0)</f>
        <v>0</v>
      </c>
      <c r="BH375" s="181">
        <f>IF(N375="sníž. přenesená",J375,0)</f>
        <v>0</v>
      </c>
      <c r="BI375" s="181">
        <f>IF(N375="nulová",J375,0)</f>
        <v>0</v>
      </c>
      <c r="BJ375" s="24" t="s">
        <v>75</v>
      </c>
      <c r="BK375" s="181">
        <f>ROUND(I375*H375,2)</f>
        <v>0</v>
      </c>
      <c r="BL375" s="24" t="s">
        <v>230</v>
      </c>
      <c r="BM375" s="24" t="s">
        <v>567</v>
      </c>
    </row>
    <row r="376" spans="2:65" s="1" customFormat="1" ht="22.5" customHeight="1" x14ac:dyDescent="0.3">
      <c r="B376" s="169"/>
      <c r="C376" s="170">
        <v>91</v>
      </c>
      <c r="D376" s="170" t="s">
        <v>126</v>
      </c>
      <c r="E376" s="171" t="s">
        <v>568</v>
      </c>
      <c r="F376" s="172" t="s">
        <v>569</v>
      </c>
      <c r="G376" s="173" t="s">
        <v>155</v>
      </c>
      <c r="H376" s="174">
        <v>2</v>
      </c>
      <c r="I376" s="175"/>
      <c r="J376" s="176">
        <f>ROUND(I376*H376,2)</f>
        <v>0</v>
      </c>
      <c r="K376" s="172" t="s">
        <v>130</v>
      </c>
      <c r="L376" s="41"/>
      <c r="M376" s="177" t="s">
        <v>5</v>
      </c>
      <c r="N376" s="178" t="s">
        <v>41</v>
      </c>
      <c r="O376" s="42"/>
      <c r="P376" s="179">
        <f>O376*H376</f>
        <v>0</v>
      </c>
      <c r="Q376" s="179">
        <v>0</v>
      </c>
      <c r="R376" s="179">
        <f>Q376*H376</f>
        <v>0</v>
      </c>
      <c r="S376" s="179">
        <v>0</v>
      </c>
      <c r="T376" s="180">
        <f>S376*H376</f>
        <v>0</v>
      </c>
      <c r="AR376" s="24" t="s">
        <v>230</v>
      </c>
      <c r="AT376" s="24" t="s">
        <v>126</v>
      </c>
      <c r="AU376" s="24" t="s">
        <v>82</v>
      </c>
      <c r="AY376" s="24" t="s">
        <v>123</v>
      </c>
      <c r="BE376" s="181">
        <f>IF(N376="základní",J376,0)</f>
        <v>0</v>
      </c>
      <c r="BF376" s="181">
        <f>IF(N376="snížená",J376,0)</f>
        <v>0</v>
      </c>
      <c r="BG376" s="181">
        <f>IF(N376="zákl. přenesená",J376,0)</f>
        <v>0</v>
      </c>
      <c r="BH376" s="181">
        <f>IF(N376="sníž. přenesená",J376,0)</f>
        <v>0</v>
      </c>
      <c r="BI376" s="181">
        <f>IF(N376="nulová",J376,0)</f>
        <v>0</v>
      </c>
      <c r="BJ376" s="24" t="s">
        <v>75</v>
      </c>
      <c r="BK376" s="181">
        <f>ROUND(I376*H376,2)</f>
        <v>0</v>
      </c>
      <c r="BL376" s="24" t="s">
        <v>230</v>
      </c>
      <c r="BM376" s="24" t="s">
        <v>570</v>
      </c>
    </row>
    <row r="377" spans="2:65" s="11" customFormat="1" x14ac:dyDescent="0.3">
      <c r="B377" s="182"/>
      <c r="D377" s="183" t="s">
        <v>133</v>
      </c>
      <c r="E377" s="184" t="s">
        <v>5</v>
      </c>
      <c r="F377" s="319" t="s">
        <v>937</v>
      </c>
      <c r="H377" s="186" t="s">
        <v>5</v>
      </c>
      <c r="I377" s="187"/>
      <c r="L377" s="182"/>
      <c r="M377" s="188"/>
      <c r="N377" s="189"/>
      <c r="O377" s="189"/>
      <c r="P377" s="189"/>
      <c r="Q377" s="189"/>
      <c r="R377" s="189"/>
      <c r="S377" s="189"/>
      <c r="T377" s="190"/>
      <c r="AT377" s="186" t="s">
        <v>133</v>
      </c>
      <c r="AU377" s="186" t="s">
        <v>82</v>
      </c>
      <c r="AV377" s="11" t="s">
        <v>75</v>
      </c>
      <c r="AW377" s="11" t="s">
        <v>34</v>
      </c>
      <c r="AX377" s="11" t="s">
        <v>70</v>
      </c>
      <c r="AY377" s="186" t="s">
        <v>123</v>
      </c>
    </row>
    <row r="378" spans="2:65" s="12" customFormat="1" x14ac:dyDescent="0.3">
      <c r="B378" s="191"/>
      <c r="D378" s="183" t="s">
        <v>133</v>
      </c>
      <c r="E378" s="192" t="s">
        <v>5</v>
      </c>
      <c r="F378" s="193" t="s">
        <v>564</v>
      </c>
      <c r="H378" s="194">
        <v>2</v>
      </c>
      <c r="I378" s="195"/>
      <c r="L378" s="191"/>
      <c r="M378" s="196"/>
      <c r="N378" s="197"/>
      <c r="O378" s="197"/>
      <c r="P378" s="197"/>
      <c r="Q378" s="197"/>
      <c r="R378" s="197"/>
      <c r="S378" s="197"/>
      <c r="T378" s="198"/>
      <c r="AT378" s="192" t="s">
        <v>133</v>
      </c>
      <c r="AU378" s="192" t="s">
        <v>82</v>
      </c>
      <c r="AV378" s="12" t="s">
        <v>82</v>
      </c>
      <c r="AW378" s="12" t="s">
        <v>34</v>
      </c>
      <c r="AX378" s="12" t="s">
        <v>70</v>
      </c>
      <c r="AY378" s="192" t="s">
        <v>123</v>
      </c>
    </row>
    <row r="379" spans="2:65" s="13" customFormat="1" x14ac:dyDescent="0.3">
      <c r="B379" s="199"/>
      <c r="D379" s="200" t="s">
        <v>133</v>
      </c>
      <c r="E379" s="201" t="s">
        <v>5</v>
      </c>
      <c r="F379" s="202" t="s">
        <v>140</v>
      </c>
      <c r="H379" s="203">
        <v>2</v>
      </c>
      <c r="I379" s="204"/>
      <c r="L379" s="199"/>
      <c r="M379" s="205"/>
      <c r="N379" s="206"/>
      <c r="O379" s="206"/>
      <c r="P379" s="206"/>
      <c r="Q379" s="206"/>
      <c r="R379" s="206"/>
      <c r="S379" s="206"/>
      <c r="T379" s="207"/>
      <c r="AT379" s="208" t="s">
        <v>133</v>
      </c>
      <c r="AU379" s="208" t="s">
        <v>82</v>
      </c>
      <c r="AV379" s="13" t="s">
        <v>131</v>
      </c>
      <c r="AW379" s="13" t="s">
        <v>34</v>
      </c>
      <c r="AX379" s="13" t="s">
        <v>75</v>
      </c>
      <c r="AY379" s="208" t="s">
        <v>123</v>
      </c>
    </row>
    <row r="380" spans="2:65" s="1" customFormat="1" ht="22.5" customHeight="1" x14ac:dyDescent="0.3">
      <c r="B380" s="169"/>
      <c r="C380" s="216">
        <v>92</v>
      </c>
      <c r="D380" s="216" t="s">
        <v>336</v>
      </c>
      <c r="E380" s="217" t="s">
        <v>571</v>
      </c>
      <c r="F380" s="218" t="s">
        <v>572</v>
      </c>
      <c r="G380" s="219" t="s">
        <v>155</v>
      </c>
      <c r="H380" s="220">
        <v>2</v>
      </c>
      <c r="I380" s="221"/>
      <c r="J380" s="222">
        <f>ROUND(I380*H380,2)</f>
        <v>0</v>
      </c>
      <c r="K380" s="218" t="s">
        <v>130</v>
      </c>
      <c r="L380" s="223"/>
      <c r="M380" s="224" t="s">
        <v>5</v>
      </c>
      <c r="N380" s="225" t="s">
        <v>41</v>
      </c>
      <c r="O380" s="42"/>
      <c r="P380" s="179">
        <f>O380*H380</f>
        <v>0</v>
      </c>
      <c r="Q380" s="179">
        <v>1.1999999999999999E-3</v>
      </c>
      <c r="R380" s="179">
        <f>Q380*H380</f>
        <v>2.3999999999999998E-3</v>
      </c>
      <c r="S380" s="179">
        <v>0</v>
      </c>
      <c r="T380" s="180">
        <f>S380*H380</f>
        <v>0</v>
      </c>
      <c r="AR380" s="24" t="s">
        <v>314</v>
      </c>
      <c r="AT380" s="24" t="s">
        <v>336</v>
      </c>
      <c r="AU380" s="24" t="s">
        <v>82</v>
      </c>
      <c r="AY380" s="24" t="s">
        <v>123</v>
      </c>
      <c r="BE380" s="181">
        <f>IF(N380="základní",J380,0)</f>
        <v>0</v>
      </c>
      <c r="BF380" s="181">
        <f>IF(N380="snížená",J380,0)</f>
        <v>0</v>
      </c>
      <c r="BG380" s="181">
        <f>IF(N380="zákl. přenesená",J380,0)</f>
        <v>0</v>
      </c>
      <c r="BH380" s="181">
        <f>IF(N380="sníž. přenesená",J380,0)</f>
        <v>0</v>
      </c>
      <c r="BI380" s="181">
        <f>IF(N380="nulová",J380,0)</f>
        <v>0</v>
      </c>
      <c r="BJ380" s="24" t="s">
        <v>75</v>
      </c>
      <c r="BK380" s="181">
        <f>ROUND(I380*H380,2)</f>
        <v>0</v>
      </c>
      <c r="BL380" s="24" t="s">
        <v>230</v>
      </c>
      <c r="BM380" s="24" t="s">
        <v>573</v>
      </c>
    </row>
    <row r="381" spans="2:65" s="1" customFormat="1" ht="22.5" customHeight="1" x14ac:dyDescent="0.3">
      <c r="B381" s="169"/>
      <c r="C381" s="170">
        <v>93</v>
      </c>
      <c r="D381" s="170" t="s">
        <v>126</v>
      </c>
      <c r="E381" s="171" t="s">
        <v>574</v>
      </c>
      <c r="F381" s="172" t="s">
        <v>938</v>
      </c>
      <c r="G381" s="173" t="s">
        <v>155</v>
      </c>
      <c r="H381" s="174">
        <v>4</v>
      </c>
      <c r="I381" s="175"/>
      <c r="J381" s="176">
        <f>ROUND(I381*H381,2)</f>
        <v>0</v>
      </c>
      <c r="K381" s="172" t="s">
        <v>130</v>
      </c>
      <c r="L381" s="41"/>
      <c r="M381" s="177" t="s">
        <v>5</v>
      </c>
      <c r="N381" s="178" t="s">
        <v>41</v>
      </c>
      <c r="O381" s="42"/>
      <c r="P381" s="179">
        <f>O381*H381</f>
        <v>0</v>
      </c>
      <c r="Q381" s="179">
        <v>0</v>
      </c>
      <c r="R381" s="179">
        <f>Q381*H381</f>
        <v>0</v>
      </c>
      <c r="S381" s="179">
        <v>0</v>
      </c>
      <c r="T381" s="180">
        <f>S381*H381</f>
        <v>0</v>
      </c>
      <c r="AR381" s="24" t="s">
        <v>230</v>
      </c>
      <c r="AT381" s="24" t="s">
        <v>126</v>
      </c>
      <c r="AU381" s="24" t="s">
        <v>82</v>
      </c>
      <c r="AY381" s="24" t="s">
        <v>123</v>
      </c>
      <c r="BE381" s="181">
        <f>IF(N381="základní",J381,0)</f>
        <v>0</v>
      </c>
      <c r="BF381" s="181">
        <f>IF(N381="snížená",J381,0)</f>
        <v>0</v>
      </c>
      <c r="BG381" s="181">
        <f>IF(N381="zákl. přenesená",J381,0)</f>
        <v>0</v>
      </c>
      <c r="BH381" s="181">
        <f>IF(N381="sníž. přenesená",J381,0)</f>
        <v>0</v>
      </c>
      <c r="BI381" s="181">
        <f>IF(N381="nulová",J381,0)</f>
        <v>0</v>
      </c>
      <c r="BJ381" s="24" t="s">
        <v>75</v>
      </c>
      <c r="BK381" s="181">
        <f>ROUND(I381*H381,2)</f>
        <v>0</v>
      </c>
      <c r="BL381" s="24" t="s">
        <v>230</v>
      </c>
      <c r="BM381" s="24" t="s">
        <v>575</v>
      </c>
    </row>
    <row r="382" spans="2:65" s="1" customFormat="1" ht="44.25" customHeight="1" x14ac:dyDescent="0.3">
      <c r="B382" s="169"/>
      <c r="C382" s="216">
        <v>94</v>
      </c>
      <c r="D382" s="216" t="s">
        <v>336</v>
      </c>
      <c r="E382" s="217" t="s">
        <v>576</v>
      </c>
      <c r="F382" s="218" t="s">
        <v>577</v>
      </c>
      <c r="G382" s="219" t="s">
        <v>155</v>
      </c>
      <c r="H382" s="220">
        <v>4</v>
      </c>
      <c r="I382" s="221"/>
      <c r="J382" s="222">
        <f>ROUND(I382*H382,2)</f>
        <v>0</v>
      </c>
      <c r="K382" s="218" t="s">
        <v>130</v>
      </c>
      <c r="L382" s="223"/>
      <c r="M382" s="224" t="s">
        <v>5</v>
      </c>
      <c r="N382" s="225" t="s">
        <v>41</v>
      </c>
      <c r="O382" s="42"/>
      <c r="P382" s="179">
        <f>O382*H382</f>
        <v>0</v>
      </c>
      <c r="Q382" s="179">
        <v>0.2</v>
      </c>
      <c r="R382" s="179">
        <f>Q382*H382</f>
        <v>0.8</v>
      </c>
      <c r="S382" s="179">
        <v>0</v>
      </c>
      <c r="T382" s="180">
        <f>S382*H382</f>
        <v>0</v>
      </c>
      <c r="AR382" s="24" t="s">
        <v>314</v>
      </c>
      <c r="AT382" s="24" t="s">
        <v>336</v>
      </c>
      <c r="AU382" s="24" t="s">
        <v>82</v>
      </c>
      <c r="AY382" s="24" t="s">
        <v>123</v>
      </c>
      <c r="BE382" s="181">
        <f>IF(N382="základní",J382,0)</f>
        <v>0</v>
      </c>
      <c r="BF382" s="181">
        <f>IF(N382="snížená",J382,0)</f>
        <v>0</v>
      </c>
      <c r="BG382" s="181">
        <f>IF(N382="zákl. přenesená",J382,0)</f>
        <v>0</v>
      </c>
      <c r="BH382" s="181">
        <f>IF(N382="sníž. přenesená",J382,0)</f>
        <v>0</v>
      </c>
      <c r="BI382" s="181">
        <f>IF(N382="nulová",J382,0)</f>
        <v>0</v>
      </c>
      <c r="BJ382" s="24" t="s">
        <v>75</v>
      </c>
      <c r="BK382" s="181">
        <f>ROUND(I382*H382,2)</f>
        <v>0</v>
      </c>
      <c r="BL382" s="24" t="s">
        <v>230</v>
      </c>
      <c r="BM382" s="24" t="s">
        <v>578</v>
      </c>
    </row>
    <row r="383" spans="2:65" s="1" customFormat="1" ht="31.5" customHeight="1" x14ac:dyDescent="0.3">
      <c r="B383" s="169"/>
      <c r="C383" s="170">
        <v>95</v>
      </c>
      <c r="D383" s="170" t="s">
        <v>126</v>
      </c>
      <c r="E383" s="171" t="s">
        <v>579</v>
      </c>
      <c r="F383" s="172" t="s">
        <v>580</v>
      </c>
      <c r="G383" s="173" t="s">
        <v>155</v>
      </c>
      <c r="H383" s="174">
        <v>4</v>
      </c>
      <c r="I383" s="175"/>
      <c r="J383" s="176">
        <f>ROUND(I383*H383,2)</f>
        <v>0</v>
      </c>
      <c r="K383" s="172" t="s">
        <v>130</v>
      </c>
      <c r="L383" s="41"/>
      <c r="M383" s="177" t="s">
        <v>5</v>
      </c>
      <c r="N383" s="178" t="s">
        <v>41</v>
      </c>
      <c r="O383" s="42"/>
      <c r="P383" s="179">
        <f>O383*H383</f>
        <v>0</v>
      </c>
      <c r="Q383" s="179">
        <v>0</v>
      </c>
      <c r="R383" s="179">
        <f>Q383*H383</f>
        <v>0</v>
      </c>
      <c r="S383" s="179">
        <v>0.13100000000000001</v>
      </c>
      <c r="T383" s="180">
        <f>S383*H383</f>
        <v>0.52400000000000002</v>
      </c>
      <c r="AR383" s="24" t="s">
        <v>230</v>
      </c>
      <c r="AT383" s="24" t="s">
        <v>126</v>
      </c>
      <c r="AU383" s="24" t="s">
        <v>82</v>
      </c>
      <c r="AY383" s="24" t="s">
        <v>123</v>
      </c>
      <c r="BE383" s="181">
        <f>IF(N383="základní",J383,0)</f>
        <v>0</v>
      </c>
      <c r="BF383" s="181">
        <f>IF(N383="snížená",J383,0)</f>
        <v>0</v>
      </c>
      <c r="BG383" s="181">
        <f>IF(N383="zákl. přenesená",J383,0)</f>
        <v>0</v>
      </c>
      <c r="BH383" s="181">
        <f>IF(N383="sníž. přenesená",J383,0)</f>
        <v>0</v>
      </c>
      <c r="BI383" s="181">
        <f>IF(N383="nulová",J383,0)</f>
        <v>0</v>
      </c>
      <c r="BJ383" s="24" t="s">
        <v>75</v>
      </c>
      <c r="BK383" s="181">
        <f>ROUND(I383*H383,2)</f>
        <v>0</v>
      </c>
      <c r="BL383" s="24" t="s">
        <v>230</v>
      </c>
      <c r="BM383" s="24" t="s">
        <v>581</v>
      </c>
    </row>
    <row r="384" spans="2:65" s="11" customFormat="1" x14ac:dyDescent="0.3">
      <c r="B384" s="182"/>
      <c r="D384" s="183" t="s">
        <v>133</v>
      </c>
      <c r="E384" s="184" t="s">
        <v>5</v>
      </c>
      <c r="F384" s="319" t="s">
        <v>939</v>
      </c>
      <c r="H384" s="186" t="s">
        <v>5</v>
      </c>
      <c r="I384" s="187"/>
      <c r="L384" s="182"/>
      <c r="M384" s="188"/>
      <c r="N384" s="189"/>
      <c r="O384" s="189"/>
      <c r="P384" s="189"/>
      <c r="Q384" s="189"/>
      <c r="R384" s="189"/>
      <c r="S384" s="189"/>
      <c r="T384" s="190"/>
      <c r="AT384" s="186" t="s">
        <v>133</v>
      </c>
      <c r="AU384" s="186" t="s">
        <v>82</v>
      </c>
      <c r="AV384" s="11" t="s">
        <v>75</v>
      </c>
      <c r="AW384" s="11" t="s">
        <v>34</v>
      </c>
      <c r="AX384" s="11" t="s">
        <v>70</v>
      </c>
      <c r="AY384" s="186" t="s">
        <v>123</v>
      </c>
    </row>
    <row r="385" spans="2:65" s="12" customFormat="1" x14ac:dyDescent="0.3">
      <c r="B385" s="191"/>
      <c r="D385" s="200" t="s">
        <v>133</v>
      </c>
      <c r="E385" s="209" t="s">
        <v>5</v>
      </c>
      <c r="F385" s="210" t="s">
        <v>940</v>
      </c>
      <c r="H385" s="211">
        <v>2</v>
      </c>
      <c r="I385" s="195"/>
      <c r="L385" s="191"/>
      <c r="M385" s="196"/>
      <c r="N385" s="197"/>
      <c r="O385" s="197"/>
      <c r="P385" s="197"/>
      <c r="Q385" s="197"/>
      <c r="R385" s="197"/>
      <c r="S385" s="197"/>
      <c r="T385" s="198"/>
      <c r="AT385" s="192" t="s">
        <v>133</v>
      </c>
      <c r="AU385" s="192" t="s">
        <v>82</v>
      </c>
      <c r="AV385" s="12" t="s">
        <v>82</v>
      </c>
      <c r="AW385" s="12" t="s">
        <v>34</v>
      </c>
      <c r="AX385" s="12" t="s">
        <v>75</v>
      </c>
      <c r="AY385" s="192" t="s">
        <v>123</v>
      </c>
    </row>
    <row r="386" spans="2:65" s="1" customFormat="1" ht="31.5" customHeight="1" x14ac:dyDescent="0.3">
      <c r="B386" s="169"/>
      <c r="C386" s="170">
        <v>96</v>
      </c>
      <c r="D386" s="170" t="s">
        <v>126</v>
      </c>
      <c r="E386" s="171" t="s">
        <v>582</v>
      </c>
      <c r="F386" s="172" t="s">
        <v>583</v>
      </c>
      <c r="G386" s="173" t="s">
        <v>266</v>
      </c>
      <c r="H386" s="174">
        <v>0.77100000000000002</v>
      </c>
      <c r="I386" s="175"/>
      <c r="J386" s="176">
        <f>ROUND(I386*H386,2)</f>
        <v>0</v>
      </c>
      <c r="K386" s="172" t="s">
        <v>130</v>
      </c>
      <c r="L386" s="41"/>
      <c r="M386" s="177" t="s">
        <v>5</v>
      </c>
      <c r="N386" s="178" t="s">
        <v>41</v>
      </c>
      <c r="O386" s="42"/>
      <c r="P386" s="179">
        <f>O386*H386</f>
        <v>0</v>
      </c>
      <c r="Q386" s="179">
        <v>0</v>
      </c>
      <c r="R386" s="179">
        <f>Q386*H386</f>
        <v>0</v>
      </c>
      <c r="S386" s="179">
        <v>0</v>
      </c>
      <c r="T386" s="180">
        <f>S386*H386</f>
        <v>0</v>
      </c>
      <c r="AR386" s="24" t="s">
        <v>230</v>
      </c>
      <c r="AT386" s="24" t="s">
        <v>126</v>
      </c>
      <c r="AU386" s="24" t="s">
        <v>82</v>
      </c>
      <c r="AY386" s="24" t="s">
        <v>123</v>
      </c>
      <c r="BE386" s="181">
        <f>IF(N386="základní",J386,0)</f>
        <v>0</v>
      </c>
      <c r="BF386" s="181">
        <f>IF(N386="snížená",J386,0)</f>
        <v>0</v>
      </c>
      <c r="BG386" s="181">
        <f>IF(N386="zákl. přenesená",J386,0)</f>
        <v>0</v>
      </c>
      <c r="BH386" s="181">
        <f>IF(N386="sníž. přenesená",J386,0)</f>
        <v>0</v>
      </c>
      <c r="BI386" s="181">
        <f>IF(N386="nulová",J386,0)</f>
        <v>0</v>
      </c>
      <c r="BJ386" s="24" t="s">
        <v>75</v>
      </c>
      <c r="BK386" s="181">
        <f>ROUND(I386*H386,2)</f>
        <v>0</v>
      </c>
      <c r="BL386" s="24" t="s">
        <v>230</v>
      </c>
      <c r="BM386" s="24" t="s">
        <v>584</v>
      </c>
    </row>
    <row r="387" spans="2:65" s="1" customFormat="1" ht="44.25" customHeight="1" x14ac:dyDescent="0.3">
      <c r="B387" s="169"/>
      <c r="C387" s="170">
        <v>97</v>
      </c>
      <c r="D387" s="170" t="s">
        <v>126</v>
      </c>
      <c r="E387" s="171" t="s">
        <v>585</v>
      </c>
      <c r="F387" s="172" t="s">
        <v>586</v>
      </c>
      <c r="G387" s="173" t="s">
        <v>266</v>
      </c>
      <c r="H387" s="174">
        <v>0.77100000000000002</v>
      </c>
      <c r="I387" s="175"/>
      <c r="J387" s="176">
        <f>ROUND(I387*H387,2)</f>
        <v>0</v>
      </c>
      <c r="K387" s="172" t="s">
        <v>130</v>
      </c>
      <c r="L387" s="41"/>
      <c r="M387" s="177" t="s">
        <v>5</v>
      </c>
      <c r="N387" s="178" t="s">
        <v>41</v>
      </c>
      <c r="O387" s="42"/>
      <c r="P387" s="179">
        <f>O387*H387</f>
        <v>0</v>
      </c>
      <c r="Q387" s="179">
        <v>0</v>
      </c>
      <c r="R387" s="179">
        <f>Q387*H387</f>
        <v>0</v>
      </c>
      <c r="S387" s="179">
        <v>0</v>
      </c>
      <c r="T387" s="180">
        <f>S387*H387</f>
        <v>0</v>
      </c>
      <c r="AR387" s="24" t="s">
        <v>230</v>
      </c>
      <c r="AT387" s="24" t="s">
        <v>126</v>
      </c>
      <c r="AU387" s="24" t="s">
        <v>82</v>
      </c>
      <c r="AY387" s="24" t="s">
        <v>123</v>
      </c>
      <c r="BE387" s="181">
        <f>IF(N387="základní",J387,0)</f>
        <v>0</v>
      </c>
      <c r="BF387" s="181">
        <f>IF(N387="snížená",J387,0)</f>
        <v>0</v>
      </c>
      <c r="BG387" s="181">
        <f>IF(N387="zákl. přenesená",J387,0)</f>
        <v>0</v>
      </c>
      <c r="BH387" s="181">
        <f>IF(N387="sníž. přenesená",J387,0)</f>
        <v>0</v>
      </c>
      <c r="BI387" s="181">
        <f>IF(N387="nulová",J387,0)</f>
        <v>0</v>
      </c>
      <c r="BJ387" s="24" t="s">
        <v>75</v>
      </c>
      <c r="BK387" s="181">
        <f>ROUND(I387*H387,2)</f>
        <v>0</v>
      </c>
      <c r="BL387" s="24" t="s">
        <v>230</v>
      </c>
      <c r="BM387" s="24" t="s">
        <v>587</v>
      </c>
    </row>
    <row r="388" spans="2:65" s="10" customFormat="1" ht="29.85" customHeight="1" x14ac:dyDescent="0.3">
      <c r="B388" s="155"/>
      <c r="D388" s="166" t="s">
        <v>69</v>
      </c>
      <c r="E388" s="167" t="s">
        <v>588</v>
      </c>
      <c r="F388" s="167" t="s">
        <v>589</v>
      </c>
      <c r="I388" s="158"/>
      <c r="J388" s="168">
        <f>BK388</f>
        <v>0</v>
      </c>
      <c r="L388" s="155"/>
      <c r="M388" s="160"/>
      <c r="N388" s="161"/>
      <c r="O388" s="161"/>
      <c r="P388" s="162">
        <f>SUM(P389:P443)</f>
        <v>0</v>
      </c>
      <c r="Q388" s="161"/>
      <c r="R388" s="162">
        <f>SUM(R389:R443)</f>
        <v>1.6813680000000002</v>
      </c>
      <c r="S388" s="161"/>
      <c r="T388" s="163">
        <f>SUM(T389:T443)</f>
        <v>0.48870300000000005</v>
      </c>
      <c r="AR388" s="156" t="s">
        <v>82</v>
      </c>
      <c r="AT388" s="164" t="s">
        <v>69</v>
      </c>
      <c r="AU388" s="164" t="s">
        <v>75</v>
      </c>
      <c r="AY388" s="156" t="s">
        <v>123</v>
      </c>
      <c r="BK388" s="165">
        <f>SUM(BK389:BK443)</f>
        <v>0</v>
      </c>
    </row>
    <row r="389" spans="2:65" s="1" customFormat="1" ht="31.5" customHeight="1" x14ac:dyDescent="0.3">
      <c r="B389" s="169"/>
      <c r="C389" s="170">
        <v>98</v>
      </c>
      <c r="D389" s="170" t="s">
        <v>126</v>
      </c>
      <c r="E389" s="171" t="s">
        <v>590</v>
      </c>
      <c r="F389" s="172" t="s">
        <v>591</v>
      </c>
      <c r="G389" s="173" t="s">
        <v>189</v>
      </c>
      <c r="H389" s="174">
        <v>146.80000000000001</v>
      </c>
      <c r="I389" s="175"/>
      <c r="J389" s="176">
        <f>ROUND(I389*H389,2)</f>
        <v>0</v>
      </c>
      <c r="K389" s="172" t="s">
        <v>130</v>
      </c>
      <c r="L389" s="41"/>
      <c r="M389" s="177" t="s">
        <v>5</v>
      </c>
      <c r="N389" s="178" t="s">
        <v>41</v>
      </c>
      <c r="O389" s="42"/>
      <c r="P389" s="179">
        <f>O389*H389</f>
        <v>0</v>
      </c>
      <c r="Q389" s="179">
        <v>0</v>
      </c>
      <c r="R389" s="179">
        <f>Q389*H389</f>
        <v>0</v>
      </c>
      <c r="S389" s="179">
        <v>0</v>
      </c>
      <c r="T389" s="180">
        <f>S389*H389</f>
        <v>0</v>
      </c>
      <c r="AR389" s="24" t="s">
        <v>230</v>
      </c>
      <c r="AT389" s="24" t="s">
        <v>126</v>
      </c>
      <c r="AU389" s="24" t="s">
        <v>82</v>
      </c>
      <c r="AY389" s="24" t="s">
        <v>123</v>
      </c>
      <c r="BE389" s="181">
        <f>IF(N389="základní",J389,0)</f>
        <v>0</v>
      </c>
      <c r="BF389" s="181">
        <f>IF(N389="snížená",J389,0)</f>
        <v>0</v>
      </c>
      <c r="BG389" s="181">
        <f>IF(N389="zákl. přenesená",J389,0)</f>
        <v>0</v>
      </c>
      <c r="BH389" s="181">
        <f>IF(N389="sníž. přenesená",J389,0)</f>
        <v>0</v>
      </c>
      <c r="BI389" s="181">
        <f>IF(N389="nulová",J389,0)</f>
        <v>0</v>
      </c>
      <c r="BJ389" s="24" t="s">
        <v>75</v>
      </c>
      <c r="BK389" s="181">
        <f>ROUND(I389*H389,2)</f>
        <v>0</v>
      </c>
      <c r="BL389" s="24" t="s">
        <v>230</v>
      </c>
      <c r="BM389" s="24" t="s">
        <v>592</v>
      </c>
    </row>
    <row r="390" spans="2:65" s="12" customFormat="1" x14ac:dyDescent="0.3">
      <c r="B390" s="191"/>
      <c r="D390" s="183" t="s">
        <v>133</v>
      </c>
      <c r="E390" s="192" t="s">
        <v>5</v>
      </c>
      <c r="F390" s="193" t="s">
        <v>191</v>
      </c>
      <c r="H390" s="194">
        <v>39</v>
      </c>
      <c r="I390" s="195"/>
      <c r="L390" s="191"/>
      <c r="M390" s="196"/>
      <c r="N390" s="197"/>
      <c r="O390" s="197"/>
      <c r="P390" s="197"/>
      <c r="Q390" s="197"/>
      <c r="R390" s="197"/>
      <c r="S390" s="197"/>
      <c r="T390" s="198"/>
      <c r="AT390" s="192" t="s">
        <v>133</v>
      </c>
      <c r="AU390" s="192" t="s">
        <v>82</v>
      </c>
      <c r="AV390" s="12" t="s">
        <v>82</v>
      </c>
      <c r="AW390" s="12" t="s">
        <v>34</v>
      </c>
      <c r="AX390" s="12" t="s">
        <v>70</v>
      </c>
      <c r="AY390" s="192" t="s">
        <v>123</v>
      </c>
    </row>
    <row r="391" spans="2:65" s="12" customFormat="1" x14ac:dyDescent="0.3">
      <c r="B391" s="191"/>
      <c r="D391" s="183" t="s">
        <v>133</v>
      </c>
      <c r="E391" s="192" t="s">
        <v>5</v>
      </c>
      <c r="F391" s="193" t="s">
        <v>192</v>
      </c>
      <c r="H391" s="194">
        <v>38.799999999999997</v>
      </c>
      <c r="I391" s="195"/>
      <c r="L391" s="191"/>
      <c r="M391" s="196"/>
      <c r="N391" s="197"/>
      <c r="O391" s="197"/>
      <c r="P391" s="197"/>
      <c r="Q391" s="197"/>
      <c r="R391" s="197"/>
      <c r="S391" s="197"/>
      <c r="T391" s="198"/>
      <c r="AT391" s="192" t="s">
        <v>133</v>
      </c>
      <c r="AU391" s="192" t="s">
        <v>82</v>
      </c>
      <c r="AV391" s="12" t="s">
        <v>82</v>
      </c>
      <c r="AW391" s="12" t="s">
        <v>34</v>
      </c>
      <c r="AX391" s="12" t="s">
        <v>70</v>
      </c>
      <c r="AY391" s="192" t="s">
        <v>123</v>
      </c>
    </row>
    <row r="392" spans="2:65" s="12" customFormat="1" x14ac:dyDescent="0.3">
      <c r="B392" s="191"/>
      <c r="D392" s="183" t="s">
        <v>133</v>
      </c>
      <c r="E392" s="192" t="s">
        <v>5</v>
      </c>
      <c r="F392" s="193" t="s">
        <v>193</v>
      </c>
      <c r="H392" s="194">
        <v>34.6</v>
      </c>
      <c r="I392" s="195"/>
      <c r="L392" s="191"/>
      <c r="M392" s="196"/>
      <c r="N392" s="197"/>
      <c r="O392" s="197"/>
      <c r="P392" s="197"/>
      <c r="Q392" s="197"/>
      <c r="R392" s="197"/>
      <c r="S392" s="197"/>
      <c r="T392" s="198"/>
      <c r="AT392" s="192" t="s">
        <v>133</v>
      </c>
      <c r="AU392" s="192" t="s">
        <v>82</v>
      </c>
      <c r="AV392" s="12" t="s">
        <v>82</v>
      </c>
      <c r="AW392" s="12" t="s">
        <v>34</v>
      </c>
      <c r="AX392" s="12" t="s">
        <v>70</v>
      </c>
      <c r="AY392" s="192" t="s">
        <v>123</v>
      </c>
    </row>
    <row r="393" spans="2:65" s="12" customFormat="1" x14ac:dyDescent="0.3">
      <c r="B393" s="191"/>
      <c r="D393" s="183" t="s">
        <v>133</v>
      </c>
      <c r="E393" s="192" t="s">
        <v>5</v>
      </c>
      <c r="F393" s="193" t="s">
        <v>194</v>
      </c>
      <c r="H393" s="194">
        <v>34.4</v>
      </c>
      <c r="I393" s="195"/>
      <c r="L393" s="191"/>
      <c r="M393" s="196"/>
      <c r="N393" s="197"/>
      <c r="O393" s="197"/>
      <c r="P393" s="197"/>
      <c r="Q393" s="197"/>
      <c r="R393" s="197"/>
      <c r="S393" s="197"/>
      <c r="T393" s="198"/>
      <c r="AT393" s="192" t="s">
        <v>133</v>
      </c>
      <c r="AU393" s="192" t="s">
        <v>82</v>
      </c>
      <c r="AV393" s="12" t="s">
        <v>82</v>
      </c>
      <c r="AW393" s="12" t="s">
        <v>34</v>
      </c>
      <c r="AX393" s="12" t="s">
        <v>70</v>
      </c>
      <c r="AY393" s="192" t="s">
        <v>123</v>
      </c>
    </row>
    <row r="394" spans="2:65" s="13" customFormat="1" x14ac:dyDescent="0.3">
      <c r="B394" s="199"/>
      <c r="D394" s="200" t="s">
        <v>133</v>
      </c>
      <c r="E394" s="201" t="s">
        <v>5</v>
      </c>
      <c r="F394" s="202" t="s">
        <v>140</v>
      </c>
      <c r="H394" s="203">
        <v>146.80000000000001</v>
      </c>
      <c r="I394" s="204"/>
      <c r="L394" s="199"/>
      <c r="M394" s="205"/>
      <c r="N394" s="206"/>
      <c r="O394" s="206"/>
      <c r="P394" s="206"/>
      <c r="Q394" s="206"/>
      <c r="R394" s="206"/>
      <c r="S394" s="206"/>
      <c r="T394" s="207"/>
      <c r="AT394" s="208" t="s">
        <v>133</v>
      </c>
      <c r="AU394" s="208" t="s">
        <v>82</v>
      </c>
      <c r="AV394" s="13" t="s">
        <v>131</v>
      </c>
      <c r="AW394" s="13" t="s">
        <v>34</v>
      </c>
      <c r="AX394" s="13" t="s">
        <v>75</v>
      </c>
      <c r="AY394" s="208" t="s">
        <v>123</v>
      </c>
    </row>
    <row r="395" spans="2:65" s="1" customFormat="1" ht="22.5" customHeight="1" x14ac:dyDescent="0.3">
      <c r="B395" s="169"/>
      <c r="C395" s="170">
        <v>99</v>
      </c>
      <c r="D395" s="170" t="s">
        <v>126</v>
      </c>
      <c r="E395" s="171" t="s">
        <v>593</v>
      </c>
      <c r="F395" s="172" t="s">
        <v>594</v>
      </c>
      <c r="G395" s="173" t="s">
        <v>189</v>
      </c>
      <c r="H395" s="174">
        <v>146.80000000000001</v>
      </c>
      <c r="I395" s="175"/>
      <c r="J395" s="176">
        <f>ROUND(I395*H395,2)</f>
        <v>0</v>
      </c>
      <c r="K395" s="172" t="s">
        <v>130</v>
      </c>
      <c r="L395" s="41"/>
      <c r="M395" s="177" t="s">
        <v>5</v>
      </c>
      <c r="N395" s="178" t="s">
        <v>41</v>
      </c>
      <c r="O395" s="42"/>
      <c r="P395" s="179">
        <f>O395*H395</f>
        <v>0</v>
      </c>
      <c r="Q395" s="179">
        <v>0</v>
      </c>
      <c r="R395" s="179">
        <f>Q395*H395</f>
        <v>0</v>
      </c>
      <c r="S395" s="179">
        <v>0</v>
      </c>
      <c r="T395" s="180">
        <f>S395*H395</f>
        <v>0</v>
      </c>
      <c r="AR395" s="24" t="s">
        <v>230</v>
      </c>
      <c r="AT395" s="24" t="s">
        <v>126</v>
      </c>
      <c r="AU395" s="24" t="s">
        <v>82</v>
      </c>
      <c r="AY395" s="24" t="s">
        <v>123</v>
      </c>
      <c r="BE395" s="181">
        <f>IF(N395="základní",J395,0)</f>
        <v>0</v>
      </c>
      <c r="BF395" s="181">
        <f>IF(N395="snížená",J395,0)</f>
        <v>0</v>
      </c>
      <c r="BG395" s="181">
        <f>IF(N395="zákl. přenesená",J395,0)</f>
        <v>0</v>
      </c>
      <c r="BH395" s="181">
        <f>IF(N395="sníž. přenesená",J395,0)</f>
        <v>0</v>
      </c>
      <c r="BI395" s="181">
        <f>IF(N395="nulová",J395,0)</f>
        <v>0</v>
      </c>
      <c r="BJ395" s="24" t="s">
        <v>75</v>
      </c>
      <c r="BK395" s="181">
        <f>ROUND(I395*H395,2)</f>
        <v>0</v>
      </c>
      <c r="BL395" s="24" t="s">
        <v>230</v>
      </c>
      <c r="BM395" s="24" t="s">
        <v>595</v>
      </c>
    </row>
    <row r="396" spans="2:65" s="1" customFormat="1" ht="31.5" customHeight="1" x14ac:dyDescent="0.3">
      <c r="B396" s="169"/>
      <c r="C396" s="170">
        <v>100</v>
      </c>
      <c r="D396" s="170" t="s">
        <v>126</v>
      </c>
      <c r="E396" s="171" t="s">
        <v>596</v>
      </c>
      <c r="F396" s="172" t="s">
        <v>597</v>
      </c>
      <c r="G396" s="173" t="s">
        <v>189</v>
      </c>
      <c r="H396" s="174">
        <v>146.80000000000001</v>
      </c>
      <c r="I396" s="175"/>
      <c r="J396" s="176">
        <f>ROUND(I396*H396,2)</f>
        <v>0</v>
      </c>
      <c r="K396" s="172" t="s">
        <v>130</v>
      </c>
      <c r="L396" s="41"/>
      <c r="M396" s="177" t="s">
        <v>5</v>
      </c>
      <c r="N396" s="178" t="s">
        <v>41</v>
      </c>
      <c r="O396" s="42"/>
      <c r="P396" s="179">
        <f>O396*H396</f>
        <v>0</v>
      </c>
      <c r="Q396" s="179">
        <v>6.9999999999999994E-5</v>
      </c>
      <c r="R396" s="179">
        <f>Q396*H396</f>
        <v>1.0276E-2</v>
      </c>
      <c r="S396" s="179">
        <v>0</v>
      </c>
      <c r="T396" s="180">
        <f>S396*H396</f>
        <v>0</v>
      </c>
      <c r="AR396" s="24" t="s">
        <v>230</v>
      </c>
      <c r="AT396" s="24" t="s">
        <v>126</v>
      </c>
      <c r="AU396" s="24" t="s">
        <v>82</v>
      </c>
      <c r="AY396" s="24" t="s">
        <v>123</v>
      </c>
      <c r="BE396" s="181">
        <f>IF(N396="základní",J396,0)</f>
        <v>0</v>
      </c>
      <c r="BF396" s="181">
        <f>IF(N396="snížená",J396,0)</f>
        <v>0</v>
      </c>
      <c r="BG396" s="181">
        <f>IF(N396="zákl. přenesená",J396,0)</f>
        <v>0</v>
      </c>
      <c r="BH396" s="181">
        <f>IF(N396="sníž. přenesená",J396,0)</f>
        <v>0</v>
      </c>
      <c r="BI396" s="181">
        <f>IF(N396="nulová",J396,0)</f>
        <v>0</v>
      </c>
      <c r="BJ396" s="24" t="s">
        <v>75</v>
      </c>
      <c r="BK396" s="181">
        <f>ROUND(I396*H396,2)</f>
        <v>0</v>
      </c>
      <c r="BL396" s="24" t="s">
        <v>230</v>
      </c>
      <c r="BM396" s="24" t="s">
        <v>598</v>
      </c>
    </row>
    <row r="397" spans="2:65" s="12" customFormat="1" x14ac:dyDescent="0.3">
      <c r="B397" s="191"/>
      <c r="D397" s="183" t="s">
        <v>133</v>
      </c>
      <c r="E397" s="192" t="s">
        <v>5</v>
      </c>
      <c r="F397" s="193" t="s">
        <v>599</v>
      </c>
      <c r="H397" s="194">
        <v>39</v>
      </c>
      <c r="I397" s="195"/>
      <c r="L397" s="191"/>
      <c r="M397" s="196"/>
      <c r="N397" s="197"/>
      <c r="O397" s="197"/>
      <c r="P397" s="197"/>
      <c r="Q397" s="197"/>
      <c r="R397" s="197"/>
      <c r="S397" s="197"/>
      <c r="T397" s="198"/>
      <c r="AT397" s="192" t="s">
        <v>133</v>
      </c>
      <c r="AU397" s="192" t="s">
        <v>82</v>
      </c>
      <c r="AV397" s="12" t="s">
        <v>82</v>
      </c>
      <c r="AW397" s="12" t="s">
        <v>34</v>
      </c>
      <c r="AX397" s="12" t="s">
        <v>70</v>
      </c>
      <c r="AY397" s="192" t="s">
        <v>123</v>
      </c>
    </row>
    <row r="398" spans="2:65" s="12" customFormat="1" x14ac:dyDescent="0.3">
      <c r="B398" s="191"/>
      <c r="D398" s="183" t="s">
        <v>133</v>
      </c>
      <c r="E398" s="192" t="s">
        <v>5</v>
      </c>
      <c r="F398" s="193" t="s">
        <v>192</v>
      </c>
      <c r="H398" s="194">
        <v>38.799999999999997</v>
      </c>
      <c r="I398" s="195"/>
      <c r="L398" s="191"/>
      <c r="M398" s="196"/>
      <c r="N398" s="197"/>
      <c r="O398" s="197"/>
      <c r="P398" s="197"/>
      <c r="Q398" s="197"/>
      <c r="R398" s="197"/>
      <c r="S398" s="197"/>
      <c r="T398" s="198"/>
      <c r="AT398" s="192" t="s">
        <v>133</v>
      </c>
      <c r="AU398" s="192" t="s">
        <v>82</v>
      </c>
      <c r="AV398" s="12" t="s">
        <v>82</v>
      </c>
      <c r="AW398" s="12" t="s">
        <v>34</v>
      </c>
      <c r="AX398" s="12" t="s">
        <v>70</v>
      </c>
      <c r="AY398" s="192" t="s">
        <v>123</v>
      </c>
    </row>
    <row r="399" spans="2:65" s="12" customFormat="1" x14ac:dyDescent="0.3">
      <c r="B399" s="191"/>
      <c r="D399" s="183" t="s">
        <v>133</v>
      </c>
      <c r="E399" s="192" t="s">
        <v>5</v>
      </c>
      <c r="F399" s="193" t="s">
        <v>193</v>
      </c>
      <c r="H399" s="194">
        <v>34.6</v>
      </c>
      <c r="I399" s="195"/>
      <c r="L399" s="191"/>
      <c r="M399" s="196"/>
      <c r="N399" s="197"/>
      <c r="O399" s="197"/>
      <c r="P399" s="197"/>
      <c r="Q399" s="197"/>
      <c r="R399" s="197"/>
      <c r="S399" s="197"/>
      <c r="T399" s="198"/>
      <c r="AT399" s="192" t="s">
        <v>133</v>
      </c>
      <c r="AU399" s="192" t="s">
        <v>82</v>
      </c>
      <c r="AV399" s="12" t="s">
        <v>82</v>
      </c>
      <c r="AW399" s="12" t="s">
        <v>34</v>
      </c>
      <c r="AX399" s="12" t="s">
        <v>70</v>
      </c>
      <c r="AY399" s="192" t="s">
        <v>123</v>
      </c>
    </row>
    <row r="400" spans="2:65" s="12" customFormat="1" x14ac:dyDescent="0.3">
      <c r="B400" s="191"/>
      <c r="D400" s="183" t="s">
        <v>133</v>
      </c>
      <c r="E400" s="192" t="s">
        <v>5</v>
      </c>
      <c r="F400" s="193" t="s">
        <v>194</v>
      </c>
      <c r="H400" s="194">
        <v>34.4</v>
      </c>
      <c r="I400" s="195"/>
      <c r="L400" s="191"/>
      <c r="M400" s="196"/>
      <c r="N400" s="197"/>
      <c r="O400" s="197"/>
      <c r="P400" s="197"/>
      <c r="Q400" s="197"/>
      <c r="R400" s="197"/>
      <c r="S400" s="197"/>
      <c r="T400" s="198"/>
      <c r="AT400" s="192" t="s">
        <v>133</v>
      </c>
      <c r="AU400" s="192" t="s">
        <v>82</v>
      </c>
      <c r="AV400" s="12" t="s">
        <v>82</v>
      </c>
      <c r="AW400" s="12" t="s">
        <v>34</v>
      </c>
      <c r="AX400" s="12" t="s">
        <v>70</v>
      </c>
      <c r="AY400" s="192" t="s">
        <v>123</v>
      </c>
    </row>
    <row r="401" spans="2:65" s="13" customFormat="1" x14ac:dyDescent="0.3">
      <c r="B401" s="199"/>
      <c r="D401" s="200" t="s">
        <v>133</v>
      </c>
      <c r="E401" s="201" t="s">
        <v>5</v>
      </c>
      <c r="F401" s="202" t="s">
        <v>140</v>
      </c>
      <c r="H401" s="203">
        <v>146.80000000000001</v>
      </c>
      <c r="I401" s="204"/>
      <c r="L401" s="199"/>
      <c r="M401" s="205"/>
      <c r="N401" s="206"/>
      <c r="O401" s="206"/>
      <c r="P401" s="206"/>
      <c r="Q401" s="206"/>
      <c r="R401" s="206"/>
      <c r="S401" s="206"/>
      <c r="T401" s="207"/>
      <c r="AT401" s="208" t="s">
        <v>133</v>
      </c>
      <c r="AU401" s="208" t="s">
        <v>82</v>
      </c>
      <c r="AV401" s="13" t="s">
        <v>131</v>
      </c>
      <c r="AW401" s="13" t="s">
        <v>34</v>
      </c>
      <c r="AX401" s="13" t="s">
        <v>75</v>
      </c>
      <c r="AY401" s="208" t="s">
        <v>123</v>
      </c>
    </row>
    <row r="402" spans="2:65" s="1" customFormat="1" ht="31.5" customHeight="1" x14ac:dyDescent="0.3">
      <c r="B402" s="169"/>
      <c r="C402" s="170">
        <v>101</v>
      </c>
      <c r="D402" s="170" t="s">
        <v>126</v>
      </c>
      <c r="E402" s="171" t="s">
        <v>600</v>
      </c>
      <c r="F402" s="172" t="s">
        <v>601</v>
      </c>
      <c r="G402" s="173" t="s">
        <v>189</v>
      </c>
      <c r="H402" s="174">
        <v>146.80000000000001</v>
      </c>
      <c r="I402" s="175"/>
      <c r="J402" s="176">
        <f>ROUND(I402*H402,2)</f>
        <v>0</v>
      </c>
      <c r="K402" s="172" t="s">
        <v>130</v>
      </c>
      <c r="L402" s="41"/>
      <c r="M402" s="177" t="s">
        <v>5</v>
      </c>
      <c r="N402" s="178" t="s">
        <v>41</v>
      </c>
      <c r="O402" s="42"/>
      <c r="P402" s="179">
        <f>O402*H402</f>
        <v>0</v>
      </c>
      <c r="Q402" s="179">
        <v>1.4400000000000001E-3</v>
      </c>
      <c r="R402" s="179">
        <f>Q402*H402</f>
        <v>0.21139200000000002</v>
      </c>
      <c r="S402" s="179">
        <v>0</v>
      </c>
      <c r="T402" s="180">
        <f>S402*H402</f>
        <v>0</v>
      </c>
      <c r="AR402" s="24" t="s">
        <v>230</v>
      </c>
      <c r="AT402" s="24" t="s">
        <v>126</v>
      </c>
      <c r="AU402" s="24" t="s">
        <v>82</v>
      </c>
      <c r="AY402" s="24" t="s">
        <v>123</v>
      </c>
      <c r="BE402" s="181">
        <f>IF(N402="základní",J402,0)</f>
        <v>0</v>
      </c>
      <c r="BF402" s="181">
        <f>IF(N402="snížená",J402,0)</f>
        <v>0</v>
      </c>
      <c r="BG402" s="181">
        <f>IF(N402="zákl. přenesená",J402,0)</f>
        <v>0</v>
      </c>
      <c r="BH402" s="181">
        <f>IF(N402="sníž. přenesená",J402,0)</f>
        <v>0</v>
      </c>
      <c r="BI402" s="181">
        <f>IF(N402="nulová",J402,0)</f>
        <v>0</v>
      </c>
      <c r="BJ402" s="24" t="s">
        <v>75</v>
      </c>
      <c r="BK402" s="181">
        <f>ROUND(I402*H402,2)</f>
        <v>0</v>
      </c>
      <c r="BL402" s="24" t="s">
        <v>230</v>
      </c>
      <c r="BM402" s="24" t="s">
        <v>602</v>
      </c>
    </row>
    <row r="403" spans="2:65" s="12" customFormat="1" x14ac:dyDescent="0.3">
      <c r="B403" s="191"/>
      <c r="D403" s="183" t="s">
        <v>133</v>
      </c>
      <c r="E403" s="192" t="s">
        <v>5</v>
      </c>
      <c r="F403" s="193" t="s">
        <v>599</v>
      </c>
      <c r="H403" s="194">
        <v>39</v>
      </c>
      <c r="I403" s="195"/>
      <c r="L403" s="191"/>
      <c r="M403" s="196"/>
      <c r="N403" s="197"/>
      <c r="O403" s="197"/>
      <c r="P403" s="197"/>
      <c r="Q403" s="197"/>
      <c r="R403" s="197"/>
      <c r="S403" s="197"/>
      <c r="T403" s="198"/>
      <c r="AT403" s="192" t="s">
        <v>133</v>
      </c>
      <c r="AU403" s="192" t="s">
        <v>82</v>
      </c>
      <c r="AV403" s="12" t="s">
        <v>82</v>
      </c>
      <c r="AW403" s="12" t="s">
        <v>34</v>
      </c>
      <c r="AX403" s="12" t="s">
        <v>70</v>
      </c>
      <c r="AY403" s="192" t="s">
        <v>123</v>
      </c>
    </row>
    <row r="404" spans="2:65" s="12" customFormat="1" x14ac:dyDescent="0.3">
      <c r="B404" s="191"/>
      <c r="D404" s="183" t="s">
        <v>133</v>
      </c>
      <c r="E404" s="192" t="s">
        <v>5</v>
      </c>
      <c r="F404" s="193" t="s">
        <v>192</v>
      </c>
      <c r="H404" s="194">
        <v>38.799999999999997</v>
      </c>
      <c r="I404" s="195"/>
      <c r="L404" s="191"/>
      <c r="M404" s="196"/>
      <c r="N404" s="197"/>
      <c r="O404" s="197"/>
      <c r="P404" s="197"/>
      <c r="Q404" s="197"/>
      <c r="R404" s="197"/>
      <c r="S404" s="197"/>
      <c r="T404" s="198"/>
      <c r="AT404" s="192" t="s">
        <v>133</v>
      </c>
      <c r="AU404" s="192" t="s">
        <v>82</v>
      </c>
      <c r="AV404" s="12" t="s">
        <v>82</v>
      </c>
      <c r="AW404" s="12" t="s">
        <v>34</v>
      </c>
      <c r="AX404" s="12" t="s">
        <v>70</v>
      </c>
      <c r="AY404" s="192" t="s">
        <v>123</v>
      </c>
    </row>
    <row r="405" spans="2:65" s="12" customFormat="1" x14ac:dyDescent="0.3">
      <c r="B405" s="191"/>
      <c r="D405" s="183" t="s">
        <v>133</v>
      </c>
      <c r="E405" s="192" t="s">
        <v>5</v>
      </c>
      <c r="F405" s="193" t="s">
        <v>193</v>
      </c>
      <c r="H405" s="194">
        <v>34.6</v>
      </c>
      <c r="I405" s="195"/>
      <c r="L405" s="191"/>
      <c r="M405" s="196"/>
      <c r="N405" s="197"/>
      <c r="O405" s="197"/>
      <c r="P405" s="197"/>
      <c r="Q405" s="197"/>
      <c r="R405" s="197"/>
      <c r="S405" s="197"/>
      <c r="T405" s="198"/>
      <c r="AT405" s="192" t="s">
        <v>133</v>
      </c>
      <c r="AU405" s="192" t="s">
        <v>82</v>
      </c>
      <c r="AV405" s="12" t="s">
        <v>82</v>
      </c>
      <c r="AW405" s="12" t="s">
        <v>34</v>
      </c>
      <c r="AX405" s="12" t="s">
        <v>70</v>
      </c>
      <c r="AY405" s="192" t="s">
        <v>123</v>
      </c>
    </row>
    <row r="406" spans="2:65" s="12" customFormat="1" x14ac:dyDescent="0.3">
      <c r="B406" s="191"/>
      <c r="D406" s="183" t="s">
        <v>133</v>
      </c>
      <c r="E406" s="192" t="s">
        <v>5</v>
      </c>
      <c r="F406" s="193" t="s">
        <v>194</v>
      </c>
      <c r="H406" s="194">
        <v>34.4</v>
      </c>
      <c r="I406" s="195"/>
      <c r="L406" s="191"/>
      <c r="M406" s="196"/>
      <c r="N406" s="197"/>
      <c r="O406" s="197"/>
      <c r="P406" s="197"/>
      <c r="Q406" s="197"/>
      <c r="R406" s="197"/>
      <c r="S406" s="197"/>
      <c r="T406" s="198"/>
      <c r="AT406" s="192" t="s">
        <v>133</v>
      </c>
      <c r="AU406" s="192" t="s">
        <v>82</v>
      </c>
      <c r="AV406" s="12" t="s">
        <v>82</v>
      </c>
      <c r="AW406" s="12" t="s">
        <v>34</v>
      </c>
      <c r="AX406" s="12" t="s">
        <v>70</v>
      </c>
      <c r="AY406" s="192" t="s">
        <v>123</v>
      </c>
    </row>
    <row r="407" spans="2:65" s="13" customFormat="1" x14ac:dyDescent="0.3">
      <c r="B407" s="199"/>
      <c r="D407" s="200" t="s">
        <v>133</v>
      </c>
      <c r="E407" s="201" t="s">
        <v>5</v>
      </c>
      <c r="F407" s="202" t="s">
        <v>140</v>
      </c>
      <c r="H407" s="203">
        <v>146.80000000000001</v>
      </c>
      <c r="I407" s="204"/>
      <c r="L407" s="199"/>
      <c r="M407" s="205"/>
      <c r="N407" s="206"/>
      <c r="O407" s="206"/>
      <c r="P407" s="206"/>
      <c r="Q407" s="206"/>
      <c r="R407" s="206"/>
      <c r="S407" s="206"/>
      <c r="T407" s="207"/>
      <c r="AT407" s="208" t="s">
        <v>133</v>
      </c>
      <c r="AU407" s="208" t="s">
        <v>82</v>
      </c>
      <c r="AV407" s="13" t="s">
        <v>131</v>
      </c>
      <c r="AW407" s="13" t="s">
        <v>34</v>
      </c>
      <c r="AX407" s="13" t="s">
        <v>75</v>
      </c>
      <c r="AY407" s="208" t="s">
        <v>123</v>
      </c>
    </row>
    <row r="408" spans="2:65" s="1" customFormat="1" ht="31.5" customHeight="1" x14ac:dyDescent="0.3">
      <c r="B408" s="169"/>
      <c r="C408" s="170">
        <v>102</v>
      </c>
      <c r="D408" s="170" t="s">
        <v>126</v>
      </c>
      <c r="E408" s="171" t="s">
        <v>603</v>
      </c>
      <c r="F408" s="172" t="s">
        <v>604</v>
      </c>
      <c r="G408" s="173" t="s">
        <v>189</v>
      </c>
      <c r="H408" s="174">
        <v>146.80000000000001</v>
      </c>
      <c r="I408" s="175"/>
      <c r="J408" s="176">
        <f>ROUND(I408*H408,2)</f>
        <v>0</v>
      </c>
      <c r="K408" s="172" t="s">
        <v>130</v>
      </c>
      <c r="L408" s="41"/>
      <c r="M408" s="177" t="s">
        <v>5</v>
      </c>
      <c r="N408" s="178" t="s">
        <v>41</v>
      </c>
      <c r="O408" s="42"/>
      <c r="P408" s="179">
        <f>O408*H408</f>
        <v>0</v>
      </c>
      <c r="Q408" s="179">
        <v>4.4999999999999997E-3</v>
      </c>
      <c r="R408" s="179">
        <f>Q408*H408</f>
        <v>0.66059999999999997</v>
      </c>
      <c r="S408" s="179">
        <v>0</v>
      </c>
      <c r="T408" s="180">
        <f>S408*H408</f>
        <v>0</v>
      </c>
      <c r="AR408" s="24" t="s">
        <v>230</v>
      </c>
      <c r="AT408" s="24" t="s">
        <v>126</v>
      </c>
      <c r="AU408" s="24" t="s">
        <v>82</v>
      </c>
      <c r="AY408" s="24" t="s">
        <v>123</v>
      </c>
      <c r="BE408" s="181">
        <f>IF(N408="základní",J408,0)</f>
        <v>0</v>
      </c>
      <c r="BF408" s="181">
        <f>IF(N408="snížená",J408,0)</f>
        <v>0</v>
      </c>
      <c r="BG408" s="181">
        <f>IF(N408="zákl. přenesená",J408,0)</f>
        <v>0</v>
      </c>
      <c r="BH408" s="181">
        <f>IF(N408="sníž. přenesená",J408,0)</f>
        <v>0</v>
      </c>
      <c r="BI408" s="181">
        <f>IF(N408="nulová",J408,0)</f>
        <v>0</v>
      </c>
      <c r="BJ408" s="24" t="s">
        <v>75</v>
      </c>
      <c r="BK408" s="181">
        <f>ROUND(I408*H408,2)</f>
        <v>0</v>
      </c>
      <c r="BL408" s="24" t="s">
        <v>230</v>
      </c>
      <c r="BM408" s="24" t="s">
        <v>605</v>
      </c>
    </row>
    <row r="409" spans="2:65" s="12" customFormat="1" x14ac:dyDescent="0.3">
      <c r="B409" s="191"/>
      <c r="D409" s="183" t="s">
        <v>133</v>
      </c>
      <c r="E409" s="192" t="s">
        <v>5</v>
      </c>
      <c r="F409" s="193" t="s">
        <v>599</v>
      </c>
      <c r="H409" s="194">
        <v>39</v>
      </c>
      <c r="I409" s="195"/>
      <c r="L409" s="191"/>
      <c r="M409" s="196"/>
      <c r="N409" s="197"/>
      <c r="O409" s="197"/>
      <c r="P409" s="197"/>
      <c r="Q409" s="197"/>
      <c r="R409" s="197"/>
      <c r="S409" s="197"/>
      <c r="T409" s="198"/>
      <c r="AT409" s="192" t="s">
        <v>133</v>
      </c>
      <c r="AU409" s="192" t="s">
        <v>82</v>
      </c>
      <c r="AV409" s="12" t="s">
        <v>82</v>
      </c>
      <c r="AW409" s="12" t="s">
        <v>34</v>
      </c>
      <c r="AX409" s="12" t="s">
        <v>70</v>
      </c>
      <c r="AY409" s="192" t="s">
        <v>123</v>
      </c>
    </row>
    <row r="410" spans="2:65" s="12" customFormat="1" x14ac:dyDescent="0.3">
      <c r="B410" s="191"/>
      <c r="D410" s="183" t="s">
        <v>133</v>
      </c>
      <c r="E410" s="192" t="s">
        <v>5</v>
      </c>
      <c r="F410" s="193" t="s">
        <v>192</v>
      </c>
      <c r="H410" s="194">
        <v>38.799999999999997</v>
      </c>
      <c r="I410" s="195"/>
      <c r="L410" s="191"/>
      <c r="M410" s="196"/>
      <c r="N410" s="197"/>
      <c r="O410" s="197"/>
      <c r="P410" s="197"/>
      <c r="Q410" s="197"/>
      <c r="R410" s="197"/>
      <c r="S410" s="197"/>
      <c r="T410" s="198"/>
      <c r="AT410" s="192" t="s">
        <v>133</v>
      </c>
      <c r="AU410" s="192" t="s">
        <v>82</v>
      </c>
      <c r="AV410" s="12" t="s">
        <v>82</v>
      </c>
      <c r="AW410" s="12" t="s">
        <v>34</v>
      </c>
      <c r="AX410" s="12" t="s">
        <v>70</v>
      </c>
      <c r="AY410" s="192" t="s">
        <v>123</v>
      </c>
    </row>
    <row r="411" spans="2:65" s="12" customFormat="1" x14ac:dyDescent="0.3">
      <c r="B411" s="191"/>
      <c r="D411" s="183" t="s">
        <v>133</v>
      </c>
      <c r="E411" s="192" t="s">
        <v>5</v>
      </c>
      <c r="F411" s="193" t="s">
        <v>193</v>
      </c>
      <c r="H411" s="194">
        <v>34.6</v>
      </c>
      <c r="I411" s="195"/>
      <c r="L411" s="191"/>
      <c r="M411" s="196"/>
      <c r="N411" s="197"/>
      <c r="O411" s="197"/>
      <c r="P411" s="197"/>
      <c r="Q411" s="197"/>
      <c r="R411" s="197"/>
      <c r="S411" s="197"/>
      <c r="T411" s="198"/>
      <c r="AT411" s="192" t="s">
        <v>133</v>
      </c>
      <c r="AU411" s="192" t="s">
        <v>82</v>
      </c>
      <c r="AV411" s="12" t="s">
        <v>82</v>
      </c>
      <c r="AW411" s="12" t="s">
        <v>34</v>
      </c>
      <c r="AX411" s="12" t="s">
        <v>70</v>
      </c>
      <c r="AY411" s="192" t="s">
        <v>123</v>
      </c>
    </row>
    <row r="412" spans="2:65" s="12" customFormat="1" x14ac:dyDescent="0.3">
      <c r="B412" s="191"/>
      <c r="D412" s="183" t="s">
        <v>133</v>
      </c>
      <c r="E412" s="192" t="s">
        <v>5</v>
      </c>
      <c r="F412" s="193" t="s">
        <v>194</v>
      </c>
      <c r="H412" s="194">
        <v>34.4</v>
      </c>
      <c r="I412" s="195"/>
      <c r="L412" s="191"/>
      <c r="M412" s="196"/>
      <c r="N412" s="197"/>
      <c r="O412" s="197"/>
      <c r="P412" s="197"/>
      <c r="Q412" s="197"/>
      <c r="R412" s="197"/>
      <c r="S412" s="197"/>
      <c r="T412" s="198"/>
      <c r="AT412" s="192" t="s">
        <v>133</v>
      </c>
      <c r="AU412" s="192" t="s">
        <v>82</v>
      </c>
      <c r="AV412" s="12" t="s">
        <v>82</v>
      </c>
      <c r="AW412" s="12" t="s">
        <v>34</v>
      </c>
      <c r="AX412" s="12" t="s">
        <v>70</v>
      </c>
      <c r="AY412" s="192" t="s">
        <v>123</v>
      </c>
    </row>
    <row r="413" spans="2:65" s="13" customFormat="1" x14ac:dyDescent="0.3">
      <c r="B413" s="199"/>
      <c r="D413" s="200" t="s">
        <v>133</v>
      </c>
      <c r="E413" s="201" t="s">
        <v>5</v>
      </c>
      <c r="F413" s="202" t="s">
        <v>140</v>
      </c>
      <c r="H413" s="203">
        <v>146.80000000000001</v>
      </c>
      <c r="I413" s="204"/>
      <c r="L413" s="199"/>
      <c r="M413" s="205"/>
      <c r="N413" s="206"/>
      <c r="O413" s="206"/>
      <c r="P413" s="206"/>
      <c r="Q413" s="206"/>
      <c r="R413" s="206"/>
      <c r="S413" s="206"/>
      <c r="T413" s="207"/>
      <c r="AT413" s="208" t="s">
        <v>133</v>
      </c>
      <c r="AU413" s="208" t="s">
        <v>82</v>
      </c>
      <c r="AV413" s="13" t="s">
        <v>131</v>
      </c>
      <c r="AW413" s="13" t="s">
        <v>34</v>
      </c>
      <c r="AX413" s="13" t="s">
        <v>75</v>
      </c>
      <c r="AY413" s="208" t="s">
        <v>123</v>
      </c>
    </row>
    <row r="414" spans="2:65" s="1" customFormat="1" ht="22.5" customHeight="1" x14ac:dyDescent="0.3">
      <c r="B414" s="169"/>
      <c r="C414" s="170">
        <v>103</v>
      </c>
      <c r="D414" s="170" t="s">
        <v>126</v>
      </c>
      <c r="E414" s="171" t="s">
        <v>606</v>
      </c>
      <c r="F414" s="172" t="s">
        <v>607</v>
      </c>
      <c r="G414" s="173" t="s">
        <v>189</v>
      </c>
      <c r="H414" s="174">
        <v>146.80000000000001</v>
      </c>
      <c r="I414" s="175"/>
      <c r="J414" s="176">
        <f>ROUND(I414*H414,2)</f>
        <v>0</v>
      </c>
      <c r="K414" s="172" t="s">
        <v>130</v>
      </c>
      <c r="L414" s="41"/>
      <c r="M414" s="177" t="s">
        <v>5</v>
      </c>
      <c r="N414" s="178" t="s">
        <v>41</v>
      </c>
      <c r="O414" s="42"/>
      <c r="P414" s="179">
        <f>O414*H414</f>
        <v>0</v>
      </c>
      <c r="Q414" s="179">
        <v>0</v>
      </c>
      <c r="R414" s="179">
        <f>Q414*H414</f>
        <v>0</v>
      </c>
      <c r="S414" s="179">
        <v>3.0000000000000001E-3</v>
      </c>
      <c r="T414" s="180">
        <f>S414*H414</f>
        <v>0.44040000000000007</v>
      </c>
      <c r="AR414" s="24" t="s">
        <v>230</v>
      </c>
      <c r="AT414" s="24" t="s">
        <v>126</v>
      </c>
      <c r="AU414" s="24" t="s">
        <v>82</v>
      </c>
      <c r="AY414" s="24" t="s">
        <v>123</v>
      </c>
      <c r="BE414" s="181">
        <f>IF(N414="základní",J414,0)</f>
        <v>0</v>
      </c>
      <c r="BF414" s="181">
        <f>IF(N414="snížená",J414,0)</f>
        <v>0</v>
      </c>
      <c r="BG414" s="181">
        <f>IF(N414="zákl. přenesená",J414,0)</f>
        <v>0</v>
      </c>
      <c r="BH414" s="181">
        <f>IF(N414="sníž. přenesená",J414,0)</f>
        <v>0</v>
      </c>
      <c r="BI414" s="181">
        <f>IF(N414="nulová",J414,0)</f>
        <v>0</v>
      </c>
      <c r="BJ414" s="24" t="s">
        <v>75</v>
      </c>
      <c r="BK414" s="181">
        <f>ROUND(I414*H414,2)</f>
        <v>0</v>
      </c>
      <c r="BL414" s="24" t="s">
        <v>230</v>
      </c>
      <c r="BM414" s="24" t="s">
        <v>608</v>
      </c>
    </row>
    <row r="415" spans="2:65" s="12" customFormat="1" x14ac:dyDescent="0.3">
      <c r="B415" s="191"/>
      <c r="D415" s="183" t="s">
        <v>133</v>
      </c>
      <c r="E415" s="192" t="s">
        <v>5</v>
      </c>
      <c r="F415" s="193" t="s">
        <v>191</v>
      </c>
      <c r="H415" s="194">
        <v>39</v>
      </c>
      <c r="I415" s="195"/>
      <c r="L415" s="191"/>
      <c r="M415" s="196"/>
      <c r="N415" s="197"/>
      <c r="O415" s="197"/>
      <c r="P415" s="197"/>
      <c r="Q415" s="197"/>
      <c r="R415" s="197"/>
      <c r="S415" s="197"/>
      <c r="T415" s="198"/>
      <c r="AT415" s="192" t="s">
        <v>133</v>
      </c>
      <c r="AU415" s="192" t="s">
        <v>82</v>
      </c>
      <c r="AV415" s="12" t="s">
        <v>82</v>
      </c>
      <c r="AW415" s="12" t="s">
        <v>34</v>
      </c>
      <c r="AX415" s="12" t="s">
        <v>70</v>
      </c>
      <c r="AY415" s="192" t="s">
        <v>123</v>
      </c>
    </row>
    <row r="416" spans="2:65" s="12" customFormat="1" x14ac:dyDescent="0.3">
      <c r="B416" s="191"/>
      <c r="D416" s="183" t="s">
        <v>133</v>
      </c>
      <c r="E416" s="192" t="s">
        <v>5</v>
      </c>
      <c r="F416" s="193" t="s">
        <v>192</v>
      </c>
      <c r="H416" s="194">
        <v>38.799999999999997</v>
      </c>
      <c r="I416" s="195"/>
      <c r="L416" s="191"/>
      <c r="M416" s="196"/>
      <c r="N416" s="197"/>
      <c r="O416" s="197"/>
      <c r="P416" s="197"/>
      <c r="Q416" s="197"/>
      <c r="R416" s="197"/>
      <c r="S416" s="197"/>
      <c r="T416" s="198"/>
      <c r="AT416" s="192" t="s">
        <v>133</v>
      </c>
      <c r="AU416" s="192" t="s">
        <v>82</v>
      </c>
      <c r="AV416" s="12" t="s">
        <v>82</v>
      </c>
      <c r="AW416" s="12" t="s">
        <v>34</v>
      </c>
      <c r="AX416" s="12" t="s">
        <v>70</v>
      </c>
      <c r="AY416" s="192" t="s">
        <v>123</v>
      </c>
    </row>
    <row r="417" spans="2:65" s="12" customFormat="1" x14ac:dyDescent="0.3">
      <c r="B417" s="191"/>
      <c r="D417" s="183" t="s">
        <v>133</v>
      </c>
      <c r="E417" s="192" t="s">
        <v>5</v>
      </c>
      <c r="F417" s="193" t="s">
        <v>193</v>
      </c>
      <c r="H417" s="194">
        <v>34.6</v>
      </c>
      <c r="I417" s="195"/>
      <c r="L417" s="191"/>
      <c r="M417" s="196"/>
      <c r="N417" s="197"/>
      <c r="O417" s="197"/>
      <c r="P417" s="197"/>
      <c r="Q417" s="197"/>
      <c r="R417" s="197"/>
      <c r="S417" s="197"/>
      <c r="T417" s="198"/>
      <c r="AT417" s="192" t="s">
        <v>133</v>
      </c>
      <c r="AU417" s="192" t="s">
        <v>82</v>
      </c>
      <c r="AV417" s="12" t="s">
        <v>82</v>
      </c>
      <c r="AW417" s="12" t="s">
        <v>34</v>
      </c>
      <c r="AX417" s="12" t="s">
        <v>70</v>
      </c>
      <c r="AY417" s="192" t="s">
        <v>123</v>
      </c>
    </row>
    <row r="418" spans="2:65" s="12" customFormat="1" x14ac:dyDescent="0.3">
      <c r="B418" s="191"/>
      <c r="D418" s="183" t="s">
        <v>133</v>
      </c>
      <c r="E418" s="192" t="s">
        <v>5</v>
      </c>
      <c r="F418" s="193" t="s">
        <v>194</v>
      </c>
      <c r="H418" s="194">
        <v>34.4</v>
      </c>
      <c r="I418" s="195"/>
      <c r="L418" s="191"/>
      <c r="M418" s="196"/>
      <c r="N418" s="197"/>
      <c r="O418" s="197"/>
      <c r="P418" s="197"/>
      <c r="Q418" s="197"/>
      <c r="R418" s="197"/>
      <c r="S418" s="197"/>
      <c r="T418" s="198"/>
      <c r="AT418" s="192" t="s">
        <v>133</v>
      </c>
      <c r="AU418" s="192" t="s">
        <v>82</v>
      </c>
      <c r="AV418" s="12" t="s">
        <v>82</v>
      </c>
      <c r="AW418" s="12" t="s">
        <v>34</v>
      </c>
      <c r="AX418" s="12" t="s">
        <v>70</v>
      </c>
      <c r="AY418" s="192" t="s">
        <v>123</v>
      </c>
    </row>
    <row r="419" spans="2:65" s="13" customFormat="1" x14ac:dyDescent="0.3">
      <c r="B419" s="199"/>
      <c r="D419" s="200" t="s">
        <v>133</v>
      </c>
      <c r="E419" s="201" t="s">
        <v>5</v>
      </c>
      <c r="F419" s="202" t="s">
        <v>140</v>
      </c>
      <c r="H419" s="203">
        <v>146.80000000000001</v>
      </c>
      <c r="I419" s="204"/>
      <c r="L419" s="199"/>
      <c r="M419" s="205"/>
      <c r="N419" s="206"/>
      <c r="O419" s="206"/>
      <c r="P419" s="206"/>
      <c r="Q419" s="206"/>
      <c r="R419" s="206"/>
      <c r="S419" s="206"/>
      <c r="T419" s="207"/>
      <c r="AT419" s="208" t="s">
        <v>133</v>
      </c>
      <c r="AU419" s="208" t="s">
        <v>82</v>
      </c>
      <c r="AV419" s="13" t="s">
        <v>131</v>
      </c>
      <c r="AW419" s="13" t="s">
        <v>34</v>
      </c>
      <c r="AX419" s="13" t="s">
        <v>75</v>
      </c>
      <c r="AY419" s="208" t="s">
        <v>123</v>
      </c>
    </row>
    <row r="420" spans="2:65" s="1" customFormat="1" ht="22.5" customHeight="1" x14ac:dyDescent="0.3">
      <c r="B420" s="169"/>
      <c r="C420" s="170">
        <v>104</v>
      </c>
      <c r="D420" s="170" t="s">
        <v>126</v>
      </c>
      <c r="E420" s="171" t="s">
        <v>609</v>
      </c>
      <c r="F420" s="172" t="s">
        <v>610</v>
      </c>
      <c r="G420" s="173" t="s">
        <v>189</v>
      </c>
      <c r="H420" s="174">
        <v>146.80000000000001</v>
      </c>
      <c r="I420" s="175"/>
      <c r="J420" s="176">
        <f>ROUND(I420*H420,2)</f>
        <v>0</v>
      </c>
      <c r="K420" s="172" t="s">
        <v>130</v>
      </c>
      <c r="L420" s="41"/>
      <c r="M420" s="177" t="s">
        <v>5</v>
      </c>
      <c r="N420" s="178" t="s">
        <v>41</v>
      </c>
      <c r="O420" s="42"/>
      <c r="P420" s="179">
        <f>O420*H420</f>
        <v>0</v>
      </c>
      <c r="Q420" s="179">
        <v>2.9999999999999997E-4</v>
      </c>
      <c r="R420" s="179">
        <f>Q420*H420</f>
        <v>4.4040000000000003E-2</v>
      </c>
      <c r="S420" s="179">
        <v>0</v>
      </c>
      <c r="T420" s="180">
        <f>S420*H420</f>
        <v>0</v>
      </c>
      <c r="AR420" s="24" t="s">
        <v>230</v>
      </c>
      <c r="AT420" s="24" t="s">
        <v>126</v>
      </c>
      <c r="AU420" s="24" t="s">
        <v>82</v>
      </c>
      <c r="AY420" s="24" t="s">
        <v>123</v>
      </c>
      <c r="BE420" s="181">
        <f>IF(N420="základní",J420,0)</f>
        <v>0</v>
      </c>
      <c r="BF420" s="181">
        <f>IF(N420="snížená",J420,0)</f>
        <v>0</v>
      </c>
      <c r="BG420" s="181">
        <f>IF(N420="zákl. přenesená",J420,0)</f>
        <v>0</v>
      </c>
      <c r="BH420" s="181">
        <f>IF(N420="sníž. přenesená",J420,0)</f>
        <v>0</v>
      </c>
      <c r="BI420" s="181">
        <f>IF(N420="nulová",J420,0)</f>
        <v>0</v>
      </c>
      <c r="BJ420" s="24" t="s">
        <v>75</v>
      </c>
      <c r="BK420" s="181">
        <f>ROUND(I420*H420,2)</f>
        <v>0</v>
      </c>
      <c r="BL420" s="24" t="s">
        <v>230</v>
      </c>
      <c r="BM420" s="24" t="s">
        <v>611</v>
      </c>
    </row>
    <row r="421" spans="2:65" s="12" customFormat="1" x14ac:dyDescent="0.3">
      <c r="B421" s="191"/>
      <c r="D421" s="183" t="s">
        <v>133</v>
      </c>
      <c r="E421" s="192" t="s">
        <v>5</v>
      </c>
      <c r="F421" s="193" t="s">
        <v>599</v>
      </c>
      <c r="H421" s="194">
        <v>39</v>
      </c>
      <c r="I421" s="195"/>
      <c r="L421" s="191"/>
      <c r="M421" s="196"/>
      <c r="N421" s="197"/>
      <c r="O421" s="197"/>
      <c r="P421" s="197"/>
      <c r="Q421" s="197"/>
      <c r="R421" s="197"/>
      <c r="S421" s="197"/>
      <c r="T421" s="198"/>
      <c r="AT421" s="192" t="s">
        <v>133</v>
      </c>
      <c r="AU421" s="192" t="s">
        <v>82</v>
      </c>
      <c r="AV421" s="12" t="s">
        <v>82</v>
      </c>
      <c r="AW421" s="12" t="s">
        <v>34</v>
      </c>
      <c r="AX421" s="12" t="s">
        <v>70</v>
      </c>
      <c r="AY421" s="192" t="s">
        <v>123</v>
      </c>
    </row>
    <row r="422" spans="2:65" s="12" customFormat="1" x14ac:dyDescent="0.3">
      <c r="B422" s="191"/>
      <c r="D422" s="183" t="s">
        <v>133</v>
      </c>
      <c r="E422" s="192" t="s">
        <v>5</v>
      </c>
      <c r="F422" s="193" t="s">
        <v>192</v>
      </c>
      <c r="H422" s="194">
        <v>38.799999999999997</v>
      </c>
      <c r="I422" s="195"/>
      <c r="L422" s="191"/>
      <c r="M422" s="196"/>
      <c r="N422" s="197"/>
      <c r="O422" s="197"/>
      <c r="P422" s="197"/>
      <c r="Q422" s="197"/>
      <c r="R422" s="197"/>
      <c r="S422" s="197"/>
      <c r="T422" s="198"/>
      <c r="AT422" s="192" t="s">
        <v>133</v>
      </c>
      <c r="AU422" s="192" t="s">
        <v>82</v>
      </c>
      <c r="AV422" s="12" t="s">
        <v>82</v>
      </c>
      <c r="AW422" s="12" t="s">
        <v>34</v>
      </c>
      <c r="AX422" s="12" t="s">
        <v>70</v>
      </c>
      <c r="AY422" s="192" t="s">
        <v>123</v>
      </c>
    </row>
    <row r="423" spans="2:65" s="12" customFormat="1" x14ac:dyDescent="0.3">
      <c r="B423" s="191"/>
      <c r="D423" s="183" t="s">
        <v>133</v>
      </c>
      <c r="E423" s="192" t="s">
        <v>5</v>
      </c>
      <c r="F423" s="193" t="s">
        <v>193</v>
      </c>
      <c r="H423" s="194">
        <v>34.6</v>
      </c>
      <c r="I423" s="195"/>
      <c r="L423" s="191"/>
      <c r="M423" s="196"/>
      <c r="N423" s="197"/>
      <c r="O423" s="197"/>
      <c r="P423" s="197"/>
      <c r="Q423" s="197"/>
      <c r="R423" s="197"/>
      <c r="S423" s="197"/>
      <c r="T423" s="198"/>
      <c r="AT423" s="192" t="s">
        <v>133</v>
      </c>
      <c r="AU423" s="192" t="s">
        <v>82</v>
      </c>
      <c r="AV423" s="12" t="s">
        <v>82</v>
      </c>
      <c r="AW423" s="12" t="s">
        <v>34</v>
      </c>
      <c r="AX423" s="12" t="s">
        <v>70</v>
      </c>
      <c r="AY423" s="192" t="s">
        <v>123</v>
      </c>
    </row>
    <row r="424" spans="2:65" s="12" customFormat="1" x14ac:dyDescent="0.3">
      <c r="B424" s="191"/>
      <c r="D424" s="183" t="s">
        <v>133</v>
      </c>
      <c r="E424" s="192" t="s">
        <v>5</v>
      </c>
      <c r="F424" s="193" t="s">
        <v>194</v>
      </c>
      <c r="H424" s="194">
        <v>34.4</v>
      </c>
      <c r="I424" s="195"/>
      <c r="L424" s="191"/>
      <c r="M424" s="196"/>
      <c r="N424" s="197"/>
      <c r="O424" s="197"/>
      <c r="P424" s="197"/>
      <c r="Q424" s="197"/>
      <c r="R424" s="197"/>
      <c r="S424" s="197"/>
      <c r="T424" s="198"/>
      <c r="AT424" s="192" t="s">
        <v>133</v>
      </c>
      <c r="AU424" s="192" t="s">
        <v>82</v>
      </c>
      <c r="AV424" s="12" t="s">
        <v>82</v>
      </c>
      <c r="AW424" s="12" t="s">
        <v>34</v>
      </c>
      <c r="AX424" s="12" t="s">
        <v>70</v>
      </c>
      <c r="AY424" s="192" t="s">
        <v>123</v>
      </c>
    </row>
    <row r="425" spans="2:65" s="13" customFormat="1" x14ac:dyDescent="0.3">
      <c r="B425" s="199"/>
      <c r="D425" s="200" t="s">
        <v>133</v>
      </c>
      <c r="E425" s="201" t="s">
        <v>5</v>
      </c>
      <c r="F425" s="202" t="s">
        <v>140</v>
      </c>
      <c r="H425" s="203">
        <v>146.80000000000001</v>
      </c>
      <c r="I425" s="204"/>
      <c r="L425" s="199"/>
      <c r="M425" s="205"/>
      <c r="N425" s="206"/>
      <c r="O425" s="206"/>
      <c r="P425" s="206"/>
      <c r="Q425" s="206"/>
      <c r="R425" s="206"/>
      <c r="S425" s="206"/>
      <c r="T425" s="207"/>
      <c r="AT425" s="208" t="s">
        <v>133</v>
      </c>
      <c r="AU425" s="208" t="s">
        <v>82</v>
      </c>
      <c r="AV425" s="13" t="s">
        <v>131</v>
      </c>
      <c r="AW425" s="13" t="s">
        <v>34</v>
      </c>
      <c r="AX425" s="13" t="s">
        <v>75</v>
      </c>
      <c r="AY425" s="208" t="s">
        <v>123</v>
      </c>
    </row>
    <row r="426" spans="2:65" s="1" customFormat="1" ht="22.5" customHeight="1" x14ac:dyDescent="0.3">
      <c r="B426" s="169"/>
      <c r="C426" s="216">
        <v>105</v>
      </c>
      <c r="D426" s="216" t="s">
        <v>336</v>
      </c>
      <c r="E426" s="217" t="s">
        <v>612</v>
      </c>
      <c r="F426" s="218" t="s">
        <v>613</v>
      </c>
      <c r="G426" s="219" t="s">
        <v>189</v>
      </c>
      <c r="H426" s="220">
        <v>161.47999999999999</v>
      </c>
      <c r="I426" s="221"/>
      <c r="J426" s="222">
        <f>ROUND(I426*H426,2)</f>
        <v>0</v>
      </c>
      <c r="K426" s="218" t="s">
        <v>130</v>
      </c>
      <c r="L426" s="223"/>
      <c r="M426" s="224" t="s">
        <v>5</v>
      </c>
      <c r="N426" s="225" t="s">
        <v>41</v>
      </c>
      <c r="O426" s="42"/>
      <c r="P426" s="179">
        <f>O426*H426</f>
        <v>0</v>
      </c>
      <c r="Q426" s="179">
        <v>4.2900000000000004E-3</v>
      </c>
      <c r="R426" s="179">
        <f>Q426*H426</f>
        <v>0.69274920000000006</v>
      </c>
      <c r="S426" s="179">
        <v>0</v>
      </c>
      <c r="T426" s="180">
        <f>S426*H426</f>
        <v>0</v>
      </c>
      <c r="AR426" s="24" t="s">
        <v>314</v>
      </c>
      <c r="AT426" s="24" t="s">
        <v>336</v>
      </c>
      <c r="AU426" s="24" t="s">
        <v>82</v>
      </c>
      <c r="AY426" s="24" t="s">
        <v>123</v>
      </c>
      <c r="BE426" s="181">
        <f>IF(N426="základní",J426,0)</f>
        <v>0</v>
      </c>
      <c r="BF426" s="181">
        <f>IF(N426="snížená",J426,0)</f>
        <v>0</v>
      </c>
      <c r="BG426" s="181">
        <f>IF(N426="zákl. přenesená",J426,0)</f>
        <v>0</v>
      </c>
      <c r="BH426" s="181">
        <f>IF(N426="sníž. přenesená",J426,0)</f>
        <v>0</v>
      </c>
      <c r="BI426" s="181">
        <f>IF(N426="nulová",J426,0)</f>
        <v>0</v>
      </c>
      <c r="BJ426" s="24" t="s">
        <v>75</v>
      </c>
      <c r="BK426" s="181">
        <f>ROUND(I426*H426,2)</f>
        <v>0</v>
      </c>
      <c r="BL426" s="24" t="s">
        <v>230</v>
      </c>
      <c r="BM426" s="24" t="s">
        <v>614</v>
      </c>
    </row>
    <row r="427" spans="2:65" s="12" customFormat="1" x14ac:dyDescent="0.3">
      <c r="B427" s="191"/>
      <c r="D427" s="200" t="s">
        <v>133</v>
      </c>
      <c r="F427" s="210" t="s">
        <v>615</v>
      </c>
      <c r="H427" s="211">
        <v>161.47999999999999</v>
      </c>
      <c r="I427" s="195"/>
      <c r="L427" s="191"/>
      <c r="M427" s="196"/>
      <c r="N427" s="197"/>
      <c r="O427" s="197"/>
      <c r="P427" s="197"/>
      <c r="Q427" s="197"/>
      <c r="R427" s="197"/>
      <c r="S427" s="197"/>
      <c r="T427" s="198"/>
      <c r="AT427" s="192" t="s">
        <v>133</v>
      </c>
      <c r="AU427" s="192" t="s">
        <v>82</v>
      </c>
      <c r="AV427" s="12" t="s">
        <v>82</v>
      </c>
      <c r="AW427" s="12" t="s">
        <v>6</v>
      </c>
      <c r="AX427" s="12" t="s">
        <v>75</v>
      </c>
      <c r="AY427" s="192" t="s">
        <v>123</v>
      </c>
    </row>
    <row r="428" spans="2:65" s="1" customFormat="1" ht="22.5" customHeight="1" x14ac:dyDescent="0.3">
      <c r="B428" s="169"/>
      <c r="C428" s="170">
        <v>106</v>
      </c>
      <c r="D428" s="170" t="s">
        <v>126</v>
      </c>
      <c r="E428" s="171" t="s">
        <v>616</v>
      </c>
      <c r="F428" s="172" t="s">
        <v>617</v>
      </c>
      <c r="G428" s="173" t="s">
        <v>143</v>
      </c>
      <c r="H428" s="174">
        <v>161.01</v>
      </c>
      <c r="I428" s="175"/>
      <c r="J428" s="176">
        <f>ROUND(I428*H428,2)</f>
        <v>0</v>
      </c>
      <c r="K428" s="172" t="s">
        <v>130</v>
      </c>
      <c r="L428" s="41"/>
      <c r="M428" s="177" t="s">
        <v>5</v>
      </c>
      <c r="N428" s="178" t="s">
        <v>41</v>
      </c>
      <c r="O428" s="42"/>
      <c r="P428" s="179">
        <f>O428*H428</f>
        <v>0</v>
      </c>
      <c r="Q428" s="179">
        <v>0</v>
      </c>
      <c r="R428" s="179">
        <f>Q428*H428</f>
        <v>0</v>
      </c>
      <c r="S428" s="179">
        <v>2.9999999999999997E-4</v>
      </c>
      <c r="T428" s="180">
        <f>S428*H428</f>
        <v>4.8302999999999992E-2</v>
      </c>
      <c r="AR428" s="24" t="s">
        <v>230</v>
      </c>
      <c r="AT428" s="24" t="s">
        <v>126</v>
      </c>
      <c r="AU428" s="24" t="s">
        <v>82</v>
      </c>
      <c r="AY428" s="24" t="s">
        <v>123</v>
      </c>
      <c r="BE428" s="181">
        <f>IF(N428="základní",J428,0)</f>
        <v>0</v>
      </c>
      <c r="BF428" s="181">
        <f>IF(N428="snížená",J428,0)</f>
        <v>0</v>
      </c>
      <c r="BG428" s="181">
        <f>IF(N428="zákl. přenesená",J428,0)</f>
        <v>0</v>
      </c>
      <c r="BH428" s="181">
        <f>IF(N428="sníž. přenesená",J428,0)</f>
        <v>0</v>
      </c>
      <c r="BI428" s="181">
        <f>IF(N428="nulová",J428,0)</f>
        <v>0</v>
      </c>
      <c r="BJ428" s="24" t="s">
        <v>75</v>
      </c>
      <c r="BK428" s="181">
        <f>ROUND(I428*H428,2)</f>
        <v>0</v>
      </c>
      <c r="BL428" s="24" t="s">
        <v>230</v>
      </c>
      <c r="BM428" s="24" t="s">
        <v>618</v>
      </c>
    </row>
    <row r="429" spans="2:65" s="12" customFormat="1" x14ac:dyDescent="0.3">
      <c r="B429" s="191"/>
      <c r="D429" s="183" t="s">
        <v>133</v>
      </c>
      <c r="E429" s="192" t="s">
        <v>5</v>
      </c>
      <c r="F429" s="193" t="s">
        <v>619</v>
      </c>
      <c r="H429" s="194">
        <v>42.47</v>
      </c>
      <c r="I429" s="195"/>
      <c r="L429" s="191"/>
      <c r="M429" s="196"/>
      <c r="N429" s="197"/>
      <c r="O429" s="197"/>
      <c r="P429" s="197"/>
      <c r="Q429" s="197"/>
      <c r="R429" s="197"/>
      <c r="S429" s="197"/>
      <c r="T429" s="198"/>
      <c r="AT429" s="192" t="s">
        <v>133</v>
      </c>
      <c r="AU429" s="192" t="s">
        <v>82</v>
      </c>
      <c r="AV429" s="12" t="s">
        <v>82</v>
      </c>
      <c r="AW429" s="12" t="s">
        <v>34</v>
      </c>
      <c r="AX429" s="12" t="s">
        <v>70</v>
      </c>
      <c r="AY429" s="192" t="s">
        <v>123</v>
      </c>
    </row>
    <row r="430" spans="2:65" s="12" customFormat="1" x14ac:dyDescent="0.3">
      <c r="B430" s="191"/>
      <c r="D430" s="183" t="s">
        <v>133</v>
      </c>
      <c r="E430" s="192" t="s">
        <v>5</v>
      </c>
      <c r="F430" s="193" t="s">
        <v>620</v>
      </c>
      <c r="H430" s="194">
        <v>42.15</v>
      </c>
      <c r="I430" s="195"/>
      <c r="L430" s="191"/>
      <c r="M430" s="196"/>
      <c r="N430" s="197"/>
      <c r="O430" s="197"/>
      <c r="P430" s="197"/>
      <c r="Q430" s="197"/>
      <c r="R430" s="197"/>
      <c r="S430" s="197"/>
      <c r="T430" s="198"/>
      <c r="AT430" s="192" t="s">
        <v>133</v>
      </c>
      <c r="AU430" s="192" t="s">
        <v>82</v>
      </c>
      <c r="AV430" s="12" t="s">
        <v>82</v>
      </c>
      <c r="AW430" s="12" t="s">
        <v>34</v>
      </c>
      <c r="AX430" s="12" t="s">
        <v>70</v>
      </c>
      <c r="AY430" s="192" t="s">
        <v>123</v>
      </c>
    </row>
    <row r="431" spans="2:65" s="12" customFormat="1" x14ac:dyDescent="0.3">
      <c r="B431" s="191"/>
      <c r="D431" s="183" t="s">
        <v>133</v>
      </c>
      <c r="E431" s="192" t="s">
        <v>5</v>
      </c>
      <c r="F431" s="193" t="s">
        <v>621</v>
      </c>
      <c r="H431" s="194">
        <v>37.340000000000003</v>
      </c>
      <c r="I431" s="195"/>
      <c r="L431" s="191"/>
      <c r="M431" s="196"/>
      <c r="N431" s="197"/>
      <c r="O431" s="197"/>
      <c r="P431" s="197"/>
      <c r="Q431" s="197"/>
      <c r="R431" s="197"/>
      <c r="S431" s="197"/>
      <c r="T431" s="198"/>
      <c r="AT431" s="192" t="s">
        <v>133</v>
      </c>
      <c r="AU431" s="192" t="s">
        <v>82</v>
      </c>
      <c r="AV431" s="12" t="s">
        <v>82</v>
      </c>
      <c r="AW431" s="12" t="s">
        <v>34</v>
      </c>
      <c r="AX431" s="12" t="s">
        <v>70</v>
      </c>
      <c r="AY431" s="192" t="s">
        <v>123</v>
      </c>
    </row>
    <row r="432" spans="2:65" s="12" customFormat="1" x14ac:dyDescent="0.3">
      <c r="B432" s="191"/>
      <c r="D432" s="183" t="s">
        <v>133</v>
      </c>
      <c r="E432" s="192" t="s">
        <v>5</v>
      </c>
      <c r="F432" s="193" t="s">
        <v>622</v>
      </c>
      <c r="H432" s="194">
        <v>39.049999999999997</v>
      </c>
      <c r="I432" s="195"/>
      <c r="L432" s="191"/>
      <c r="M432" s="196"/>
      <c r="N432" s="197"/>
      <c r="O432" s="197"/>
      <c r="P432" s="197"/>
      <c r="Q432" s="197"/>
      <c r="R432" s="197"/>
      <c r="S432" s="197"/>
      <c r="T432" s="198"/>
      <c r="AT432" s="192" t="s">
        <v>133</v>
      </c>
      <c r="AU432" s="192" t="s">
        <v>82</v>
      </c>
      <c r="AV432" s="12" t="s">
        <v>82</v>
      </c>
      <c r="AW432" s="12" t="s">
        <v>34</v>
      </c>
      <c r="AX432" s="12" t="s">
        <v>70</v>
      </c>
      <c r="AY432" s="192" t="s">
        <v>123</v>
      </c>
    </row>
    <row r="433" spans="2:65" s="13" customFormat="1" x14ac:dyDescent="0.3">
      <c r="B433" s="199"/>
      <c r="D433" s="200" t="s">
        <v>133</v>
      </c>
      <c r="E433" s="201" t="s">
        <v>5</v>
      </c>
      <c r="F433" s="202" t="s">
        <v>140</v>
      </c>
      <c r="H433" s="203">
        <v>161.01</v>
      </c>
      <c r="I433" s="204"/>
      <c r="L433" s="199"/>
      <c r="M433" s="205"/>
      <c r="N433" s="206"/>
      <c r="O433" s="206"/>
      <c r="P433" s="206"/>
      <c r="Q433" s="206"/>
      <c r="R433" s="206"/>
      <c r="S433" s="206"/>
      <c r="T433" s="207"/>
      <c r="AT433" s="208" t="s">
        <v>133</v>
      </c>
      <c r="AU433" s="208" t="s">
        <v>82</v>
      </c>
      <c r="AV433" s="13" t="s">
        <v>131</v>
      </c>
      <c r="AW433" s="13" t="s">
        <v>34</v>
      </c>
      <c r="AX433" s="13" t="s">
        <v>75</v>
      </c>
      <c r="AY433" s="208" t="s">
        <v>123</v>
      </c>
    </row>
    <row r="434" spans="2:65" s="1" customFormat="1" ht="22.5" customHeight="1" x14ac:dyDescent="0.3">
      <c r="B434" s="169"/>
      <c r="C434" s="170">
        <v>107</v>
      </c>
      <c r="D434" s="170" t="s">
        <v>126</v>
      </c>
      <c r="E434" s="171" t="s">
        <v>623</v>
      </c>
      <c r="F434" s="172" t="s">
        <v>624</v>
      </c>
      <c r="G434" s="173" t="s">
        <v>143</v>
      </c>
      <c r="H434" s="174">
        <v>161.01</v>
      </c>
      <c r="I434" s="175"/>
      <c r="J434" s="176">
        <f>ROUND(I434*H434,2)</f>
        <v>0</v>
      </c>
      <c r="K434" s="172" t="s">
        <v>130</v>
      </c>
      <c r="L434" s="41"/>
      <c r="M434" s="177" t="s">
        <v>5</v>
      </c>
      <c r="N434" s="178" t="s">
        <v>41</v>
      </c>
      <c r="O434" s="42"/>
      <c r="P434" s="179">
        <f>O434*H434</f>
        <v>0</v>
      </c>
      <c r="Q434" s="179">
        <v>3.0000000000000001E-5</v>
      </c>
      <c r="R434" s="179">
        <f>Q434*H434</f>
        <v>4.8303E-3</v>
      </c>
      <c r="S434" s="179">
        <v>0</v>
      </c>
      <c r="T434" s="180">
        <f>S434*H434</f>
        <v>0</v>
      </c>
      <c r="AR434" s="24" t="s">
        <v>230</v>
      </c>
      <c r="AT434" s="24" t="s">
        <v>126</v>
      </c>
      <c r="AU434" s="24" t="s">
        <v>82</v>
      </c>
      <c r="AY434" s="24" t="s">
        <v>123</v>
      </c>
      <c r="BE434" s="181">
        <f>IF(N434="základní",J434,0)</f>
        <v>0</v>
      </c>
      <c r="BF434" s="181">
        <f>IF(N434="snížená",J434,0)</f>
        <v>0</v>
      </c>
      <c r="BG434" s="181">
        <f>IF(N434="zákl. přenesená",J434,0)</f>
        <v>0</v>
      </c>
      <c r="BH434" s="181">
        <f>IF(N434="sníž. přenesená",J434,0)</f>
        <v>0</v>
      </c>
      <c r="BI434" s="181">
        <f>IF(N434="nulová",J434,0)</f>
        <v>0</v>
      </c>
      <c r="BJ434" s="24" t="s">
        <v>75</v>
      </c>
      <c r="BK434" s="181">
        <f>ROUND(I434*H434,2)</f>
        <v>0</v>
      </c>
      <c r="BL434" s="24" t="s">
        <v>230</v>
      </c>
      <c r="BM434" s="24" t="s">
        <v>625</v>
      </c>
    </row>
    <row r="435" spans="2:65" s="12" customFormat="1" x14ac:dyDescent="0.3">
      <c r="B435" s="191"/>
      <c r="D435" s="183" t="s">
        <v>133</v>
      </c>
      <c r="E435" s="192" t="s">
        <v>5</v>
      </c>
      <c r="F435" s="193" t="s">
        <v>619</v>
      </c>
      <c r="H435" s="194">
        <v>42.47</v>
      </c>
      <c r="I435" s="195"/>
      <c r="L435" s="191"/>
      <c r="M435" s="196"/>
      <c r="N435" s="197"/>
      <c r="O435" s="197"/>
      <c r="P435" s="197"/>
      <c r="Q435" s="197"/>
      <c r="R435" s="197"/>
      <c r="S435" s="197"/>
      <c r="T435" s="198"/>
      <c r="AT435" s="192" t="s">
        <v>133</v>
      </c>
      <c r="AU435" s="192" t="s">
        <v>82</v>
      </c>
      <c r="AV435" s="12" t="s">
        <v>82</v>
      </c>
      <c r="AW435" s="12" t="s">
        <v>34</v>
      </c>
      <c r="AX435" s="12" t="s">
        <v>70</v>
      </c>
      <c r="AY435" s="192" t="s">
        <v>123</v>
      </c>
    </row>
    <row r="436" spans="2:65" s="12" customFormat="1" x14ac:dyDescent="0.3">
      <c r="B436" s="191"/>
      <c r="D436" s="183" t="s">
        <v>133</v>
      </c>
      <c r="E436" s="192" t="s">
        <v>5</v>
      </c>
      <c r="F436" s="193" t="s">
        <v>620</v>
      </c>
      <c r="H436" s="194">
        <v>42.15</v>
      </c>
      <c r="I436" s="195"/>
      <c r="L436" s="191"/>
      <c r="M436" s="196"/>
      <c r="N436" s="197"/>
      <c r="O436" s="197"/>
      <c r="P436" s="197"/>
      <c r="Q436" s="197"/>
      <c r="R436" s="197"/>
      <c r="S436" s="197"/>
      <c r="T436" s="198"/>
      <c r="AT436" s="192" t="s">
        <v>133</v>
      </c>
      <c r="AU436" s="192" t="s">
        <v>82</v>
      </c>
      <c r="AV436" s="12" t="s">
        <v>82</v>
      </c>
      <c r="AW436" s="12" t="s">
        <v>34</v>
      </c>
      <c r="AX436" s="12" t="s">
        <v>70</v>
      </c>
      <c r="AY436" s="192" t="s">
        <v>123</v>
      </c>
    </row>
    <row r="437" spans="2:65" s="12" customFormat="1" x14ac:dyDescent="0.3">
      <c r="B437" s="191"/>
      <c r="D437" s="183" t="s">
        <v>133</v>
      </c>
      <c r="E437" s="192" t="s">
        <v>5</v>
      </c>
      <c r="F437" s="193" t="s">
        <v>621</v>
      </c>
      <c r="H437" s="194">
        <v>37.340000000000003</v>
      </c>
      <c r="I437" s="195"/>
      <c r="L437" s="191"/>
      <c r="M437" s="196"/>
      <c r="N437" s="197"/>
      <c r="O437" s="197"/>
      <c r="P437" s="197"/>
      <c r="Q437" s="197"/>
      <c r="R437" s="197"/>
      <c r="S437" s="197"/>
      <c r="T437" s="198"/>
      <c r="AT437" s="192" t="s">
        <v>133</v>
      </c>
      <c r="AU437" s="192" t="s">
        <v>82</v>
      </c>
      <c r="AV437" s="12" t="s">
        <v>82</v>
      </c>
      <c r="AW437" s="12" t="s">
        <v>34</v>
      </c>
      <c r="AX437" s="12" t="s">
        <v>70</v>
      </c>
      <c r="AY437" s="192" t="s">
        <v>123</v>
      </c>
    </row>
    <row r="438" spans="2:65" s="12" customFormat="1" x14ac:dyDescent="0.3">
      <c r="B438" s="191"/>
      <c r="D438" s="183" t="s">
        <v>133</v>
      </c>
      <c r="E438" s="192" t="s">
        <v>5</v>
      </c>
      <c r="F438" s="193" t="s">
        <v>622</v>
      </c>
      <c r="H438" s="194">
        <v>39.049999999999997</v>
      </c>
      <c r="I438" s="195"/>
      <c r="L438" s="191"/>
      <c r="M438" s="196"/>
      <c r="N438" s="197"/>
      <c r="O438" s="197"/>
      <c r="P438" s="197"/>
      <c r="Q438" s="197"/>
      <c r="R438" s="197"/>
      <c r="S438" s="197"/>
      <c r="T438" s="198"/>
      <c r="AT438" s="192" t="s">
        <v>133</v>
      </c>
      <c r="AU438" s="192" t="s">
        <v>82</v>
      </c>
      <c r="AV438" s="12" t="s">
        <v>82</v>
      </c>
      <c r="AW438" s="12" t="s">
        <v>34</v>
      </c>
      <c r="AX438" s="12" t="s">
        <v>70</v>
      </c>
      <c r="AY438" s="192" t="s">
        <v>123</v>
      </c>
    </row>
    <row r="439" spans="2:65" s="13" customFormat="1" x14ac:dyDescent="0.3">
      <c r="B439" s="199"/>
      <c r="D439" s="200" t="s">
        <v>133</v>
      </c>
      <c r="E439" s="201" t="s">
        <v>5</v>
      </c>
      <c r="F439" s="202" t="s">
        <v>140</v>
      </c>
      <c r="H439" s="203">
        <v>161.01</v>
      </c>
      <c r="I439" s="204"/>
      <c r="L439" s="199"/>
      <c r="M439" s="205"/>
      <c r="N439" s="206"/>
      <c r="O439" s="206"/>
      <c r="P439" s="206"/>
      <c r="Q439" s="206"/>
      <c r="R439" s="206"/>
      <c r="S439" s="206"/>
      <c r="T439" s="207"/>
      <c r="AT439" s="208" t="s">
        <v>133</v>
      </c>
      <c r="AU439" s="208" t="s">
        <v>82</v>
      </c>
      <c r="AV439" s="13" t="s">
        <v>131</v>
      </c>
      <c r="AW439" s="13" t="s">
        <v>34</v>
      </c>
      <c r="AX439" s="13" t="s">
        <v>75</v>
      </c>
      <c r="AY439" s="208" t="s">
        <v>123</v>
      </c>
    </row>
    <row r="440" spans="2:65" s="1" customFormat="1" ht="22.5" customHeight="1" x14ac:dyDescent="0.3">
      <c r="B440" s="169"/>
      <c r="C440" s="216">
        <v>108</v>
      </c>
      <c r="D440" s="216" t="s">
        <v>336</v>
      </c>
      <c r="E440" s="217" t="s">
        <v>626</v>
      </c>
      <c r="F440" s="218" t="s">
        <v>627</v>
      </c>
      <c r="G440" s="219" t="s">
        <v>143</v>
      </c>
      <c r="H440" s="220">
        <v>164.23</v>
      </c>
      <c r="I440" s="221"/>
      <c r="J440" s="222">
        <f>ROUND(I440*H440,2)</f>
        <v>0</v>
      </c>
      <c r="K440" s="218" t="s">
        <v>130</v>
      </c>
      <c r="L440" s="223"/>
      <c r="M440" s="224" t="s">
        <v>5</v>
      </c>
      <c r="N440" s="225" t="s">
        <v>41</v>
      </c>
      <c r="O440" s="42"/>
      <c r="P440" s="179">
        <f>O440*H440</f>
        <v>0</v>
      </c>
      <c r="Q440" s="179">
        <v>3.5E-4</v>
      </c>
      <c r="R440" s="179">
        <f>Q440*H440</f>
        <v>5.7480499999999997E-2</v>
      </c>
      <c r="S440" s="179">
        <v>0</v>
      </c>
      <c r="T440" s="180">
        <f>S440*H440</f>
        <v>0</v>
      </c>
      <c r="AR440" s="24" t="s">
        <v>314</v>
      </c>
      <c r="AT440" s="24" t="s">
        <v>336</v>
      </c>
      <c r="AU440" s="24" t="s">
        <v>82</v>
      </c>
      <c r="AY440" s="24" t="s">
        <v>123</v>
      </c>
      <c r="BE440" s="181">
        <f>IF(N440="základní",J440,0)</f>
        <v>0</v>
      </c>
      <c r="BF440" s="181">
        <f>IF(N440="snížená",J440,0)</f>
        <v>0</v>
      </c>
      <c r="BG440" s="181">
        <f>IF(N440="zákl. přenesená",J440,0)</f>
        <v>0</v>
      </c>
      <c r="BH440" s="181">
        <f>IF(N440="sníž. přenesená",J440,0)</f>
        <v>0</v>
      </c>
      <c r="BI440" s="181">
        <f>IF(N440="nulová",J440,0)</f>
        <v>0</v>
      </c>
      <c r="BJ440" s="24" t="s">
        <v>75</v>
      </c>
      <c r="BK440" s="181">
        <f>ROUND(I440*H440,2)</f>
        <v>0</v>
      </c>
      <c r="BL440" s="24" t="s">
        <v>230</v>
      </c>
      <c r="BM440" s="24" t="s">
        <v>628</v>
      </c>
    </row>
    <row r="441" spans="2:65" s="12" customFormat="1" x14ac:dyDescent="0.3">
      <c r="B441" s="191"/>
      <c r="D441" s="200" t="s">
        <v>133</v>
      </c>
      <c r="F441" s="210" t="s">
        <v>629</v>
      </c>
      <c r="H441" s="211">
        <v>164.23</v>
      </c>
      <c r="I441" s="195"/>
      <c r="L441" s="191"/>
      <c r="M441" s="196"/>
      <c r="N441" s="197"/>
      <c r="O441" s="197"/>
      <c r="P441" s="197"/>
      <c r="Q441" s="197"/>
      <c r="R441" s="197"/>
      <c r="S441" s="197"/>
      <c r="T441" s="198"/>
      <c r="AT441" s="192" t="s">
        <v>133</v>
      </c>
      <c r="AU441" s="192" t="s">
        <v>82</v>
      </c>
      <c r="AV441" s="12" t="s">
        <v>82</v>
      </c>
      <c r="AW441" s="12" t="s">
        <v>6</v>
      </c>
      <c r="AX441" s="12" t="s">
        <v>75</v>
      </c>
      <c r="AY441" s="192" t="s">
        <v>123</v>
      </c>
    </row>
    <row r="442" spans="2:65" s="1" customFormat="1" ht="31.5" customHeight="1" x14ac:dyDescent="0.3">
      <c r="B442" s="169"/>
      <c r="C442" s="170">
        <v>109</v>
      </c>
      <c r="D442" s="170" t="s">
        <v>126</v>
      </c>
      <c r="E442" s="171" t="s">
        <v>630</v>
      </c>
      <c r="F442" s="172" t="s">
        <v>631</v>
      </c>
      <c r="G442" s="173" t="s">
        <v>266</v>
      </c>
      <c r="H442" s="174">
        <v>1.681</v>
      </c>
      <c r="I442" s="175"/>
      <c r="J442" s="176">
        <f>ROUND(I442*H442,2)</f>
        <v>0</v>
      </c>
      <c r="K442" s="172" t="s">
        <v>130</v>
      </c>
      <c r="L442" s="41"/>
      <c r="M442" s="177" t="s">
        <v>5</v>
      </c>
      <c r="N442" s="178" t="s">
        <v>41</v>
      </c>
      <c r="O442" s="42"/>
      <c r="P442" s="179">
        <f>O442*H442</f>
        <v>0</v>
      </c>
      <c r="Q442" s="179">
        <v>0</v>
      </c>
      <c r="R442" s="179">
        <f>Q442*H442</f>
        <v>0</v>
      </c>
      <c r="S442" s="179">
        <v>0</v>
      </c>
      <c r="T442" s="180">
        <f>S442*H442</f>
        <v>0</v>
      </c>
      <c r="AR442" s="24" t="s">
        <v>230</v>
      </c>
      <c r="AT442" s="24" t="s">
        <v>126</v>
      </c>
      <c r="AU442" s="24" t="s">
        <v>82</v>
      </c>
      <c r="AY442" s="24" t="s">
        <v>123</v>
      </c>
      <c r="BE442" s="181">
        <f>IF(N442="základní",J442,0)</f>
        <v>0</v>
      </c>
      <c r="BF442" s="181">
        <f>IF(N442="snížená",J442,0)</f>
        <v>0</v>
      </c>
      <c r="BG442" s="181">
        <f>IF(N442="zákl. přenesená",J442,0)</f>
        <v>0</v>
      </c>
      <c r="BH442" s="181">
        <f>IF(N442="sníž. přenesená",J442,0)</f>
        <v>0</v>
      </c>
      <c r="BI442" s="181">
        <f>IF(N442="nulová",J442,0)</f>
        <v>0</v>
      </c>
      <c r="BJ442" s="24" t="s">
        <v>75</v>
      </c>
      <c r="BK442" s="181">
        <f>ROUND(I442*H442,2)</f>
        <v>0</v>
      </c>
      <c r="BL442" s="24" t="s">
        <v>230</v>
      </c>
      <c r="BM442" s="24" t="s">
        <v>632</v>
      </c>
    </row>
    <row r="443" spans="2:65" s="1" customFormat="1" ht="44.25" customHeight="1" x14ac:dyDescent="0.3">
      <c r="B443" s="169"/>
      <c r="C443" s="170">
        <v>110</v>
      </c>
      <c r="D443" s="170" t="s">
        <v>126</v>
      </c>
      <c r="E443" s="171" t="s">
        <v>633</v>
      </c>
      <c r="F443" s="172" t="s">
        <v>634</v>
      </c>
      <c r="G443" s="173" t="s">
        <v>266</v>
      </c>
      <c r="H443" s="174">
        <v>1.681</v>
      </c>
      <c r="I443" s="175"/>
      <c r="J443" s="176">
        <f>ROUND(I443*H443,2)</f>
        <v>0</v>
      </c>
      <c r="K443" s="172" t="s">
        <v>130</v>
      </c>
      <c r="L443" s="41"/>
      <c r="M443" s="177" t="s">
        <v>5</v>
      </c>
      <c r="N443" s="178" t="s">
        <v>41</v>
      </c>
      <c r="O443" s="42"/>
      <c r="P443" s="179">
        <f>O443*H443</f>
        <v>0</v>
      </c>
      <c r="Q443" s="179">
        <v>0</v>
      </c>
      <c r="R443" s="179">
        <f>Q443*H443</f>
        <v>0</v>
      </c>
      <c r="S443" s="179">
        <v>0</v>
      </c>
      <c r="T443" s="180">
        <f>S443*H443</f>
        <v>0</v>
      </c>
      <c r="AR443" s="24" t="s">
        <v>230</v>
      </c>
      <c r="AT443" s="24" t="s">
        <v>126</v>
      </c>
      <c r="AU443" s="24" t="s">
        <v>82</v>
      </c>
      <c r="AY443" s="24" t="s">
        <v>123</v>
      </c>
      <c r="BE443" s="181">
        <f>IF(N443="základní",J443,0)</f>
        <v>0</v>
      </c>
      <c r="BF443" s="181">
        <f>IF(N443="snížená",J443,0)</f>
        <v>0</v>
      </c>
      <c r="BG443" s="181">
        <f>IF(N443="zákl. přenesená",J443,0)</f>
        <v>0</v>
      </c>
      <c r="BH443" s="181">
        <f>IF(N443="sníž. přenesená",J443,0)</f>
        <v>0</v>
      </c>
      <c r="BI443" s="181">
        <f>IF(N443="nulová",J443,0)</f>
        <v>0</v>
      </c>
      <c r="BJ443" s="24" t="s">
        <v>75</v>
      </c>
      <c r="BK443" s="181">
        <f>ROUND(I443*H443,2)</f>
        <v>0</v>
      </c>
      <c r="BL443" s="24" t="s">
        <v>230</v>
      </c>
      <c r="BM443" s="24" t="s">
        <v>635</v>
      </c>
    </row>
    <row r="444" spans="2:65" s="10" customFormat="1" ht="29.85" customHeight="1" x14ac:dyDescent="0.3">
      <c r="B444" s="155"/>
      <c r="D444" s="166" t="s">
        <v>69</v>
      </c>
      <c r="E444" s="167" t="s">
        <v>636</v>
      </c>
      <c r="F444" s="167" t="s">
        <v>637</v>
      </c>
      <c r="I444" s="158"/>
      <c r="J444" s="168">
        <f>BK444</f>
        <v>0</v>
      </c>
      <c r="L444" s="155"/>
      <c r="M444" s="160"/>
      <c r="N444" s="161"/>
      <c r="O444" s="161"/>
      <c r="P444" s="162">
        <f>SUM(P445:P450)</f>
        <v>0</v>
      </c>
      <c r="Q444" s="161"/>
      <c r="R444" s="162">
        <f>SUM(R445:R450)</f>
        <v>2.4000000000000001E-4</v>
      </c>
      <c r="S444" s="161"/>
      <c r="T444" s="163">
        <f>SUM(T445:T450)</f>
        <v>0</v>
      </c>
      <c r="AR444" s="156" t="s">
        <v>82</v>
      </c>
      <c r="AT444" s="164" t="s">
        <v>69</v>
      </c>
      <c r="AU444" s="164" t="s">
        <v>75</v>
      </c>
      <c r="AY444" s="156" t="s">
        <v>123</v>
      </c>
      <c r="BK444" s="165">
        <f>SUM(BK445:BK450)</f>
        <v>0</v>
      </c>
    </row>
    <row r="445" spans="2:65" s="1" customFormat="1" ht="31.5" customHeight="1" x14ac:dyDescent="0.3">
      <c r="B445" s="169"/>
      <c r="C445" s="170">
        <v>111</v>
      </c>
      <c r="D445" s="170" t="s">
        <v>126</v>
      </c>
      <c r="E445" s="171" t="s">
        <v>638</v>
      </c>
      <c r="F445" s="172" t="s">
        <v>639</v>
      </c>
      <c r="G445" s="173" t="s">
        <v>143</v>
      </c>
      <c r="H445" s="174">
        <v>4</v>
      </c>
      <c r="I445" s="175"/>
      <c r="J445" s="176">
        <f>ROUND(I445*H445,2)</f>
        <v>0</v>
      </c>
      <c r="K445" s="172" t="s">
        <v>130</v>
      </c>
      <c r="L445" s="41"/>
      <c r="M445" s="177" t="s">
        <v>5</v>
      </c>
      <c r="N445" s="178" t="s">
        <v>41</v>
      </c>
      <c r="O445" s="42"/>
      <c r="P445" s="179">
        <f>O445*H445</f>
        <v>0</v>
      </c>
      <c r="Q445" s="179">
        <v>1.0000000000000001E-5</v>
      </c>
      <c r="R445" s="179">
        <f>Q445*H445</f>
        <v>4.0000000000000003E-5</v>
      </c>
      <c r="S445" s="179">
        <v>0</v>
      </c>
      <c r="T445" s="180">
        <f>S445*H445</f>
        <v>0</v>
      </c>
      <c r="AR445" s="24" t="s">
        <v>230</v>
      </c>
      <c r="AT445" s="24" t="s">
        <v>126</v>
      </c>
      <c r="AU445" s="24" t="s">
        <v>82</v>
      </c>
      <c r="AY445" s="24" t="s">
        <v>123</v>
      </c>
      <c r="BE445" s="181">
        <f>IF(N445="základní",J445,0)</f>
        <v>0</v>
      </c>
      <c r="BF445" s="181">
        <f>IF(N445="snížená",J445,0)</f>
        <v>0</v>
      </c>
      <c r="BG445" s="181">
        <f>IF(N445="zákl. přenesená",J445,0)</f>
        <v>0</v>
      </c>
      <c r="BH445" s="181">
        <f>IF(N445="sníž. přenesená",J445,0)</f>
        <v>0</v>
      </c>
      <c r="BI445" s="181">
        <f>IF(N445="nulová",J445,0)</f>
        <v>0</v>
      </c>
      <c r="BJ445" s="24" t="s">
        <v>75</v>
      </c>
      <c r="BK445" s="181">
        <f>ROUND(I445*H445,2)</f>
        <v>0</v>
      </c>
      <c r="BL445" s="24" t="s">
        <v>230</v>
      </c>
      <c r="BM445" s="24" t="s">
        <v>640</v>
      </c>
    </row>
    <row r="446" spans="2:65" s="11" customFormat="1" x14ac:dyDescent="0.3">
      <c r="B446" s="182"/>
      <c r="D446" s="183" t="s">
        <v>133</v>
      </c>
      <c r="E446" s="184" t="s">
        <v>5</v>
      </c>
      <c r="F446" s="185" t="s">
        <v>641</v>
      </c>
      <c r="H446" s="186" t="s">
        <v>5</v>
      </c>
      <c r="I446" s="187"/>
      <c r="L446" s="182"/>
      <c r="M446" s="188"/>
      <c r="N446" s="189"/>
      <c r="O446" s="189"/>
      <c r="P446" s="189"/>
      <c r="Q446" s="189"/>
      <c r="R446" s="189"/>
      <c r="S446" s="189"/>
      <c r="T446" s="190"/>
      <c r="AT446" s="186" t="s">
        <v>133</v>
      </c>
      <c r="AU446" s="186" t="s">
        <v>82</v>
      </c>
      <c r="AV446" s="11" t="s">
        <v>75</v>
      </c>
      <c r="AW446" s="11" t="s">
        <v>34</v>
      </c>
      <c r="AX446" s="11" t="s">
        <v>70</v>
      </c>
      <c r="AY446" s="186" t="s">
        <v>123</v>
      </c>
    </row>
    <row r="447" spans="2:65" s="12" customFormat="1" x14ac:dyDescent="0.3">
      <c r="B447" s="191"/>
      <c r="D447" s="200" t="s">
        <v>133</v>
      </c>
      <c r="E447" s="209" t="s">
        <v>5</v>
      </c>
      <c r="F447" s="210" t="s">
        <v>642</v>
      </c>
      <c r="H447" s="211">
        <v>4</v>
      </c>
      <c r="I447" s="195"/>
      <c r="L447" s="191"/>
      <c r="M447" s="196"/>
      <c r="N447" s="197"/>
      <c r="O447" s="197"/>
      <c r="P447" s="197"/>
      <c r="Q447" s="197"/>
      <c r="R447" s="197"/>
      <c r="S447" s="197"/>
      <c r="T447" s="198"/>
      <c r="AT447" s="192" t="s">
        <v>133</v>
      </c>
      <c r="AU447" s="192" t="s">
        <v>82</v>
      </c>
      <c r="AV447" s="12" t="s">
        <v>82</v>
      </c>
      <c r="AW447" s="12" t="s">
        <v>34</v>
      </c>
      <c r="AX447" s="12" t="s">
        <v>75</v>
      </c>
      <c r="AY447" s="192" t="s">
        <v>123</v>
      </c>
    </row>
    <row r="448" spans="2:65" s="1" customFormat="1" ht="31.5" customHeight="1" x14ac:dyDescent="0.3">
      <c r="B448" s="169"/>
      <c r="C448" s="170">
        <v>112</v>
      </c>
      <c r="D448" s="170" t="s">
        <v>126</v>
      </c>
      <c r="E448" s="171" t="s">
        <v>643</v>
      </c>
      <c r="F448" s="172" t="s">
        <v>644</v>
      </c>
      <c r="G448" s="173" t="s">
        <v>143</v>
      </c>
      <c r="H448" s="174">
        <v>4</v>
      </c>
      <c r="I448" s="175"/>
      <c r="J448" s="176">
        <f>ROUND(I448*H448,2)</f>
        <v>0</v>
      </c>
      <c r="K448" s="172" t="s">
        <v>130</v>
      </c>
      <c r="L448" s="41"/>
      <c r="M448" s="177" t="s">
        <v>5</v>
      </c>
      <c r="N448" s="178" t="s">
        <v>41</v>
      </c>
      <c r="O448" s="42"/>
      <c r="P448" s="179">
        <f>O448*H448</f>
        <v>0</v>
      </c>
      <c r="Q448" s="179">
        <v>5.0000000000000002E-5</v>
      </c>
      <c r="R448" s="179">
        <f>Q448*H448</f>
        <v>2.0000000000000001E-4</v>
      </c>
      <c r="S448" s="179">
        <v>0</v>
      </c>
      <c r="T448" s="180">
        <f>S448*H448</f>
        <v>0</v>
      </c>
      <c r="AR448" s="24" t="s">
        <v>230</v>
      </c>
      <c r="AT448" s="24" t="s">
        <v>126</v>
      </c>
      <c r="AU448" s="24" t="s">
        <v>82</v>
      </c>
      <c r="AY448" s="24" t="s">
        <v>123</v>
      </c>
      <c r="BE448" s="181">
        <f>IF(N448="základní",J448,0)</f>
        <v>0</v>
      </c>
      <c r="BF448" s="181">
        <f>IF(N448="snížená",J448,0)</f>
        <v>0</v>
      </c>
      <c r="BG448" s="181">
        <f>IF(N448="zákl. přenesená",J448,0)</f>
        <v>0</v>
      </c>
      <c r="BH448" s="181">
        <f>IF(N448="sníž. přenesená",J448,0)</f>
        <v>0</v>
      </c>
      <c r="BI448" s="181">
        <f>IF(N448="nulová",J448,0)</f>
        <v>0</v>
      </c>
      <c r="BJ448" s="24" t="s">
        <v>75</v>
      </c>
      <c r="BK448" s="181">
        <f>ROUND(I448*H448,2)</f>
        <v>0</v>
      </c>
      <c r="BL448" s="24" t="s">
        <v>230</v>
      </c>
      <c r="BM448" s="24" t="s">
        <v>645</v>
      </c>
    </row>
    <row r="449" spans="2:65" s="11" customFormat="1" x14ac:dyDescent="0.3">
      <c r="B449" s="182"/>
      <c r="D449" s="183" t="s">
        <v>133</v>
      </c>
      <c r="E449" s="184" t="s">
        <v>5</v>
      </c>
      <c r="F449" s="185" t="s">
        <v>641</v>
      </c>
      <c r="H449" s="186" t="s">
        <v>5</v>
      </c>
      <c r="I449" s="187"/>
      <c r="L449" s="182"/>
      <c r="M449" s="188"/>
      <c r="N449" s="189"/>
      <c r="O449" s="189"/>
      <c r="P449" s="189"/>
      <c r="Q449" s="189"/>
      <c r="R449" s="189"/>
      <c r="S449" s="189"/>
      <c r="T449" s="190"/>
      <c r="AT449" s="186" t="s">
        <v>133</v>
      </c>
      <c r="AU449" s="186" t="s">
        <v>82</v>
      </c>
      <c r="AV449" s="11" t="s">
        <v>75</v>
      </c>
      <c r="AW449" s="11" t="s">
        <v>34</v>
      </c>
      <c r="AX449" s="11" t="s">
        <v>70</v>
      </c>
      <c r="AY449" s="186" t="s">
        <v>123</v>
      </c>
    </row>
    <row r="450" spans="2:65" s="12" customFormat="1" x14ac:dyDescent="0.3">
      <c r="B450" s="191"/>
      <c r="D450" s="183" t="s">
        <v>133</v>
      </c>
      <c r="E450" s="192" t="s">
        <v>5</v>
      </c>
      <c r="F450" s="193" t="s">
        <v>642</v>
      </c>
      <c r="H450" s="194">
        <v>4</v>
      </c>
      <c r="I450" s="195"/>
      <c r="L450" s="191"/>
      <c r="M450" s="196"/>
      <c r="N450" s="197"/>
      <c r="O450" s="197"/>
      <c r="P450" s="197"/>
      <c r="Q450" s="197"/>
      <c r="R450" s="197"/>
      <c r="S450" s="197"/>
      <c r="T450" s="198"/>
      <c r="AT450" s="192" t="s">
        <v>133</v>
      </c>
      <c r="AU450" s="192" t="s">
        <v>82</v>
      </c>
      <c r="AV450" s="12" t="s">
        <v>82</v>
      </c>
      <c r="AW450" s="12" t="s">
        <v>34</v>
      </c>
      <c r="AX450" s="12" t="s">
        <v>75</v>
      </c>
      <c r="AY450" s="192" t="s">
        <v>123</v>
      </c>
    </row>
    <row r="451" spans="2:65" s="10" customFormat="1" ht="29.85" customHeight="1" x14ac:dyDescent="0.3">
      <c r="B451" s="155"/>
      <c r="D451" s="166" t="s">
        <v>69</v>
      </c>
      <c r="E451" s="167" t="s">
        <v>646</v>
      </c>
      <c r="F451" s="167" t="s">
        <v>647</v>
      </c>
      <c r="I451" s="158"/>
      <c r="J451" s="168">
        <f>BK451</f>
        <v>0</v>
      </c>
      <c r="L451" s="155"/>
      <c r="M451" s="160"/>
      <c r="N451" s="161"/>
      <c r="O451" s="161"/>
      <c r="P451" s="162">
        <f>SUM(P452:P533)</f>
        <v>0</v>
      </c>
      <c r="Q451" s="161"/>
      <c r="R451" s="162">
        <f>SUM(R452:R533)</f>
        <v>0.64146027000000005</v>
      </c>
      <c r="S451" s="161"/>
      <c r="T451" s="163">
        <f>SUM(T452:T533)</f>
        <v>0</v>
      </c>
      <c r="AR451" s="156" t="s">
        <v>82</v>
      </c>
      <c r="AT451" s="164" t="s">
        <v>69</v>
      </c>
      <c r="AU451" s="164" t="s">
        <v>75</v>
      </c>
      <c r="AY451" s="156" t="s">
        <v>123</v>
      </c>
      <c r="BK451" s="165">
        <f>SUM(BK452:BK533)</f>
        <v>0</v>
      </c>
    </row>
    <row r="452" spans="2:65" s="1" customFormat="1" ht="22.5" customHeight="1" x14ac:dyDescent="0.3">
      <c r="B452" s="169"/>
      <c r="C452" s="170">
        <v>113</v>
      </c>
      <c r="D452" s="170" t="s">
        <v>126</v>
      </c>
      <c r="E452" s="171" t="s">
        <v>648</v>
      </c>
      <c r="F452" s="172" t="s">
        <v>649</v>
      </c>
      <c r="G452" s="173" t="s">
        <v>189</v>
      </c>
      <c r="H452" s="174">
        <v>621.00300000000004</v>
      </c>
      <c r="I452" s="175"/>
      <c r="J452" s="176">
        <f>ROUND(I452*H452,2)</f>
        <v>0</v>
      </c>
      <c r="K452" s="172" t="s">
        <v>130</v>
      </c>
      <c r="L452" s="41"/>
      <c r="M452" s="177" t="s">
        <v>5</v>
      </c>
      <c r="N452" s="178" t="s">
        <v>41</v>
      </c>
      <c r="O452" s="42"/>
      <c r="P452" s="179">
        <f>O452*H452</f>
        <v>0</v>
      </c>
      <c r="Q452" s="179">
        <v>0</v>
      </c>
      <c r="R452" s="179">
        <f>Q452*H452</f>
        <v>0</v>
      </c>
      <c r="S452" s="179">
        <v>0</v>
      </c>
      <c r="T452" s="180">
        <f>S452*H452</f>
        <v>0</v>
      </c>
      <c r="AR452" s="24" t="s">
        <v>230</v>
      </c>
      <c r="AT452" s="24" t="s">
        <v>126</v>
      </c>
      <c r="AU452" s="24" t="s">
        <v>82</v>
      </c>
      <c r="AY452" s="24" t="s">
        <v>123</v>
      </c>
      <c r="BE452" s="181">
        <f>IF(N452="základní",J452,0)</f>
        <v>0</v>
      </c>
      <c r="BF452" s="181">
        <f>IF(N452="snížená",J452,0)</f>
        <v>0</v>
      </c>
      <c r="BG452" s="181">
        <f>IF(N452="zákl. přenesená",J452,0)</f>
        <v>0</v>
      </c>
      <c r="BH452" s="181">
        <f>IF(N452="sníž. přenesená",J452,0)</f>
        <v>0</v>
      </c>
      <c r="BI452" s="181">
        <f>IF(N452="nulová",J452,0)</f>
        <v>0</v>
      </c>
      <c r="BJ452" s="24" t="s">
        <v>75</v>
      </c>
      <c r="BK452" s="181">
        <f>ROUND(I452*H452,2)</f>
        <v>0</v>
      </c>
      <c r="BL452" s="24" t="s">
        <v>230</v>
      </c>
      <c r="BM452" s="24" t="s">
        <v>650</v>
      </c>
    </row>
    <row r="453" spans="2:65" s="11" customFormat="1" x14ac:dyDescent="0.3">
      <c r="B453" s="182"/>
      <c r="D453" s="183" t="s">
        <v>133</v>
      </c>
      <c r="E453" s="184" t="s">
        <v>5</v>
      </c>
      <c r="F453" s="185" t="s">
        <v>651</v>
      </c>
      <c r="H453" s="186" t="s">
        <v>5</v>
      </c>
      <c r="I453" s="187"/>
      <c r="L453" s="182"/>
      <c r="M453" s="188"/>
      <c r="N453" s="189"/>
      <c r="O453" s="189"/>
      <c r="P453" s="189"/>
      <c r="Q453" s="189"/>
      <c r="R453" s="189"/>
      <c r="S453" s="189"/>
      <c r="T453" s="190"/>
      <c r="AT453" s="186" t="s">
        <v>133</v>
      </c>
      <c r="AU453" s="186" t="s">
        <v>82</v>
      </c>
      <c r="AV453" s="11" t="s">
        <v>75</v>
      </c>
      <c r="AW453" s="11" t="s">
        <v>34</v>
      </c>
      <c r="AX453" s="11" t="s">
        <v>70</v>
      </c>
      <c r="AY453" s="186" t="s">
        <v>123</v>
      </c>
    </row>
    <row r="454" spans="2:65" s="11" customFormat="1" x14ac:dyDescent="0.3">
      <c r="B454" s="182"/>
      <c r="D454" s="183" t="s">
        <v>133</v>
      </c>
      <c r="E454" s="184" t="s">
        <v>5</v>
      </c>
      <c r="F454" s="185" t="s">
        <v>652</v>
      </c>
      <c r="H454" s="186" t="s">
        <v>5</v>
      </c>
      <c r="I454" s="187"/>
      <c r="L454" s="182"/>
      <c r="M454" s="188"/>
      <c r="N454" s="189"/>
      <c r="O454" s="189"/>
      <c r="P454" s="189"/>
      <c r="Q454" s="189"/>
      <c r="R454" s="189"/>
      <c r="S454" s="189"/>
      <c r="T454" s="190"/>
      <c r="AT454" s="186" t="s">
        <v>133</v>
      </c>
      <c r="AU454" s="186" t="s">
        <v>82</v>
      </c>
      <c r="AV454" s="11" t="s">
        <v>75</v>
      </c>
      <c r="AW454" s="11" t="s">
        <v>34</v>
      </c>
      <c r="AX454" s="11" t="s">
        <v>70</v>
      </c>
      <c r="AY454" s="186" t="s">
        <v>123</v>
      </c>
    </row>
    <row r="455" spans="2:65" s="12" customFormat="1" x14ac:dyDescent="0.3">
      <c r="B455" s="191"/>
      <c r="D455" s="183" t="s">
        <v>133</v>
      </c>
      <c r="E455" s="192" t="s">
        <v>5</v>
      </c>
      <c r="F455" s="193" t="s">
        <v>653</v>
      </c>
      <c r="H455" s="194">
        <v>113.45699999999999</v>
      </c>
      <c r="I455" s="195"/>
      <c r="L455" s="191"/>
      <c r="M455" s="196"/>
      <c r="N455" s="197"/>
      <c r="O455" s="197"/>
      <c r="P455" s="197"/>
      <c r="Q455" s="197"/>
      <c r="R455" s="197"/>
      <c r="S455" s="197"/>
      <c r="T455" s="198"/>
      <c r="AT455" s="192" t="s">
        <v>133</v>
      </c>
      <c r="AU455" s="192" t="s">
        <v>82</v>
      </c>
      <c r="AV455" s="12" t="s">
        <v>82</v>
      </c>
      <c r="AW455" s="12" t="s">
        <v>34</v>
      </c>
      <c r="AX455" s="12" t="s">
        <v>70</v>
      </c>
      <c r="AY455" s="192" t="s">
        <v>123</v>
      </c>
    </row>
    <row r="456" spans="2:65" s="12" customFormat="1" ht="27" x14ac:dyDescent="0.3">
      <c r="B456" s="191"/>
      <c r="D456" s="183" t="s">
        <v>133</v>
      </c>
      <c r="E456" s="192" t="s">
        <v>5</v>
      </c>
      <c r="F456" s="193" t="s">
        <v>654</v>
      </c>
      <c r="H456" s="194">
        <v>120.52200000000001</v>
      </c>
      <c r="I456" s="195"/>
      <c r="L456" s="191"/>
      <c r="M456" s="196"/>
      <c r="N456" s="197"/>
      <c r="O456" s="197"/>
      <c r="P456" s="197"/>
      <c r="Q456" s="197"/>
      <c r="R456" s="197"/>
      <c r="S456" s="197"/>
      <c r="T456" s="198"/>
      <c r="AT456" s="192" t="s">
        <v>133</v>
      </c>
      <c r="AU456" s="192" t="s">
        <v>82</v>
      </c>
      <c r="AV456" s="12" t="s">
        <v>82</v>
      </c>
      <c r="AW456" s="12" t="s">
        <v>34</v>
      </c>
      <c r="AX456" s="12" t="s">
        <v>70</v>
      </c>
      <c r="AY456" s="192" t="s">
        <v>123</v>
      </c>
    </row>
    <row r="457" spans="2:65" s="12" customFormat="1" x14ac:dyDescent="0.3">
      <c r="B457" s="191"/>
      <c r="D457" s="183" t="s">
        <v>133</v>
      </c>
      <c r="E457" s="192" t="s">
        <v>5</v>
      </c>
      <c r="F457" s="193" t="s">
        <v>655</v>
      </c>
      <c r="H457" s="194">
        <v>124.711</v>
      </c>
      <c r="I457" s="195"/>
      <c r="L457" s="191"/>
      <c r="M457" s="196"/>
      <c r="N457" s="197"/>
      <c r="O457" s="197"/>
      <c r="P457" s="197"/>
      <c r="Q457" s="197"/>
      <c r="R457" s="197"/>
      <c r="S457" s="197"/>
      <c r="T457" s="198"/>
      <c r="AT457" s="192" t="s">
        <v>133</v>
      </c>
      <c r="AU457" s="192" t="s">
        <v>82</v>
      </c>
      <c r="AV457" s="12" t="s">
        <v>82</v>
      </c>
      <c r="AW457" s="12" t="s">
        <v>34</v>
      </c>
      <c r="AX457" s="12" t="s">
        <v>70</v>
      </c>
      <c r="AY457" s="192" t="s">
        <v>123</v>
      </c>
    </row>
    <row r="458" spans="2:65" s="12" customFormat="1" x14ac:dyDescent="0.3">
      <c r="B458" s="191"/>
      <c r="D458" s="183" t="s">
        <v>133</v>
      </c>
      <c r="E458" s="192" t="s">
        <v>5</v>
      </c>
      <c r="F458" s="193" t="s">
        <v>656</v>
      </c>
      <c r="H458" s="194">
        <v>123.871</v>
      </c>
      <c r="I458" s="195"/>
      <c r="L458" s="191"/>
      <c r="M458" s="196"/>
      <c r="N458" s="197"/>
      <c r="O458" s="197"/>
      <c r="P458" s="197"/>
      <c r="Q458" s="197"/>
      <c r="R458" s="197"/>
      <c r="S458" s="197"/>
      <c r="T458" s="198"/>
      <c r="AT458" s="192" t="s">
        <v>133</v>
      </c>
      <c r="AU458" s="192" t="s">
        <v>82</v>
      </c>
      <c r="AV458" s="12" t="s">
        <v>82</v>
      </c>
      <c r="AW458" s="12" t="s">
        <v>34</v>
      </c>
      <c r="AX458" s="12" t="s">
        <v>70</v>
      </c>
      <c r="AY458" s="192" t="s">
        <v>123</v>
      </c>
    </row>
    <row r="459" spans="2:65" s="12" customFormat="1" x14ac:dyDescent="0.3">
      <c r="B459" s="191"/>
      <c r="D459" s="183" t="s">
        <v>133</v>
      </c>
      <c r="E459" s="192" t="s">
        <v>5</v>
      </c>
      <c r="F459" s="193" t="s">
        <v>657</v>
      </c>
      <c r="H459" s="194">
        <v>68.977999999999994</v>
      </c>
      <c r="I459" s="195"/>
      <c r="L459" s="191"/>
      <c r="M459" s="196"/>
      <c r="N459" s="197"/>
      <c r="O459" s="197"/>
      <c r="P459" s="197"/>
      <c r="Q459" s="197"/>
      <c r="R459" s="197"/>
      <c r="S459" s="197"/>
      <c r="T459" s="198"/>
      <c r="AT459" s="192" t="s">
        <v>133</v>
      </c>
      <c r="AU459" s="192" t="s">
        <v>82</v>
      </c>
      <c r="AV459" s="12" t="s">
        <v>82</v>
      </c>
      <c r="AW459" s="12" t="s">
        <v>34</v>
      </c>
      <c r="AX459" s="12" t="s">
        <v>70</v>
      </c>
      <c r="AY459" s="192" t="s">
        <v>123</v>
      </c>
    </row>
    <row r="460" spans="2:65" s="12" customFormat="1" x14ac:dyDescent="0.3">
      <c r="B460" s="191"/>
      <c r="D460" s="183" t="s">
        <v>133</v>
      </c>
      <c r="E460" s="192" t="s">
        <v>5</v>
      </c>
      <c r="F460" s="193" t="s">
        <v>658</v>
      </c>
      <c r="H460" s="194">
        <v>69.463999999999999</v>
      </c>
      <c r="I460" s="195"/>
      <c r="L460" s="191"/>
      <c r="M460" s="196"/>
      <c r="N460" s="197"/>
      <c r="O460" s="197"/>
      <c r="P460" s="197"/>
      <c r="Q460" s="197"/>
      <c r="R460" s="197"/>
      <c r="S460" s="197"/>
      <c r="T460" s="198"/>
      <c r="AT460" s="192" t="s">
        <v>133</v>
      </c>
      <c r="AU460" s="192" t="s">
        <v>82</v>
      </c>
      <c r="AV460" s="12" t="s">
        <v>82</v>
      </c>
      <c r="AW460" s="12" t="s">
        <v>34</v>
      </c>
      <c r="AX460" s="12" t="s">
        <v>70</v>
      </c>
      <c r="AY460" s="192" t="s">
        <v>123</v>
      </c>
    </row>
    <row r="461" spans="2:65" s="13" customFormat="1" x14ac:dyDescent="0.3">
      <c r="B461" s="199"/>
      <c r="D461" s="200" t="s">
        <v>133</v>
      </c>
      <c r="E461" s="201" t="s">
        <v>5</v>
      </c>
      <c r="F461" s="202" t="s">
        <v>140</v>
      </c>
      <c r="H461" s="203">
        <v>621.00300000000004</v>
      </c>
      <c r="I461" s="204"/>
      <c r="L461" s="199"/>
      <c r="M461" s="205"/>
      <c r="N461" s="206"/>
      <c r="O461" s="206"/>
      <c r="P461" s="206"/>
      <c r="Q461" s="206"/>
      <c r="R461" s="206"/>
      <c r="S461" s="206"/>
      <c r="T461" s="207"/>
      <c r="AT461" s="208" t="s">
        <v>133</v>
      </c>
      <c r="AU461" s="208" t="s">
        <v>82</v>
      </c>
      <c r="AV461" s="13" t="s">
        <v>131</v>
      </c>
      <c r="AW461" s="13" t="s">
        <v>34</v>
      </c>
      <c r="AX461" s="13" t="s">
        <v>75</v>
      </c>
      <c r="AY461" s="208" t="s">
        <v>123</v>
      </c>
    </row>
    <row r="462" spans="2:65" s="1" customFormat="1" ht="22.5" customHeight="1" x14ac:dyDescent="0.3">
      <c r="B462" s="169"/>
      <c r="C462" s="170">
        <v>114</v>
      </c>
      <c r="D462" s="170" t="s">
        <v>126</v>
      </c>
      <c r="E462" s="171" t="s">
        <v>659</v>
      </c>
      <c r="F462" s="172" t="s">
        <v>660</v>
      </c>
      <c r="G462" s="173" t="s">
        <v>189</v>
      </c>
      <c r="H462" s="174">
        <v>154.72800000000001</v>
      </c>
      <c r="I462" s="175"/>
      <c r="J462" s="176">
        <f>ROUND(I462*H462,2)</f>
        <v>0</v>
      </c>
      <c r="K462" s="172" t="s">
        <v>130</v>
      </c>
      <c r="L462" s="41"/>
      <c r="M462" s="177" t="s">
        <v>5</v>
      </c>
      <c r="N462" s="178" t="s">
        <v>41</v>
      </c>
      <c r="O462" s="42"/>
      <c r="P462" s="179">
        <f>O462*H462</f>
        <v>0</v>
      </c>
      <c r="Q462" s="179">
        <v>0</v>
      </c>
      <c r="R462" s="179">
        <f>Q462*H462</f>
        <v>0</v>
      </c>
      <c r="S462" s="179">
        <v>0</v>
      </c>
      <c r="T462" s="180">
        <f>S462*H462</f>
        <v>0</v>
      </c>
      <c r="AR462" s="24" t="s">
        <v>230</v>
      </c>
      <c r="AT462" s="24" t="s">
        <v>126</v>
      </c>
      <c r="AU462" s="24" t="s">
        <v>82</v>
      </c>
      <c r="AY462" s="24" t="s">
        <v>123</v>
      </c>
      <c r="BE462" s="181">
        <f>IF(N462="základní",J462,0)</f>
        <v>0</v>
      </c>
      <c r="BF462" s="181">
        <f>IF(N462="snížená",J462,0)</f>
        <v>0</v>
      </c>
      <c r="BG462" s="181">
        <f>IF(N462="zákl. přenesená",J462,0)</f>
        <v>0</v>
      </c>
      <c r="BH462" s="181">
        <f>IF(N462="sníž. přenesená",J462,0)</f>
        <v>0</v>
      </c>
      <c r="BI462" s="181">
        <f>IF(N462="nulová",J462,0)</f>
        <v>0</v>
      </c>
      <c r="BJ462" s="24" t="s">
        <v>75</v>
      </c>
      <c r="BK462" s="181">
        <f>ROUND(I462*H462,2)</f>
        <v>0</v>
      </c>
      <c r="BL462" s="24" t="s">
        <v>230</v>
      </c>
      <c r="BM462" s="24" t="s">
        <v>661</v>
      </c>
    </row>
    <row r="463" spans="2:65" s="11" customFormat="1" x14ac:dyDescent="0.3">
      <c r="B463" s="182"/>
      <c r="D463" s="183" t="s">
        <v>133</v>
      </c>
      <c r="E463" s="184" t="s">
        <v>5</v>
      </c>
      <c r="F463" s="185" t="s">
        <v>651</v>
      </c>
      <c r="H463" s="186" t="s">
        <v>5</v>
      </c>
      <c r="I463" s="187"/>
      <c r="L463" s="182"/>
      <c r="M463" s="188"/>
      <c r="N463" s="189"/>
      <c r="O463" s="189"/>
      <c r="P463" s="189"/>
      <c r="Q463" s="189"/>
      <c r="R463" s="189"/>
      <c r="S463" s="189"/>
      <c r="T463" s="190"/>
      <c r="AT463" s="186" t="s">
        <v>133</v>
      </c>
      <c r="AU463" s="186" t="s">
        <v>82</v>
      </c>
      <c r="AV463" s="11" t="s">
        <v>75</v>
      </c>
      <c r="AW463" s="11" t="s">
        <v>34</v>
      </c>
      <c r="AX463" s="11" t="s">
        <v>70</v>
      </c>
      <c r="AY463" s="186" t="s">
        <v>123</v>
      </c>
    </row>
    <row r="464" spans="2:65" s="11" customFormat="1" x14ac:dyDescent="0.3">
      <c r="B464" s="182"/>
      <c r="D464" s="183" t="s">
        <v>133</v>
      </c>
      <c r="E464" s="184" t="s">
        <v>5</v>
      </c>
      <c r="F464" s="185" t="s">
        <v>662</v>
      </c>
      <c r="H464" s="186" t="s">
        <v>5</v>
      </c>
      <c r="I464" s="187"/>
      <c r="L464" s="182"/>
      <c r="M464" s="188"/>
      <c r="N464" s="189"/>
      <c r="O464" s="189"/>
      <c r="P464" s="189"/>
      <c r="Q464" s="189"/>
      <c r="R464" s="189"/>
      <c r="S464" s="189"/>
      <c r="T464" s="190"/>
      <c r="AT464" s="186" t="s">
        <v>133</v>
      </c>
      <c r="AU464" s="186" t="s">
        <v>82</v>
      </c>
      <c r="AV464" s="11" t="s">
        <v>75</v>
      </c>
      <c r="AW464" s="11" t="s">
        <v>34</v>
      </c>
      <c r="AX464" s="11" t="s">
        <v>70</v>
      </c>
      <c r="AY464" s="186" t="s">
        <v>123</v>
      </c>
    </row>
    <row r="465" spans="2:65" s="12" customFormat="1" x14ac:dyDescent="0.3">
      <c r="B465" s="191"/>
      <c r="D465" s="183" t="s">
        <v>133</v>
      </c>
      <c r="E465" s="192" t="s">
        <v>5</v>
      </c>
      <c r="F465" s="193" t="s">
        <v>663</v>
      </c>
      <c r="H465" s="194">
        <v>123.84</v>
      </c>
      <c r="I465" s="195"/>
      <c r="L465" s="191"/>
      <c r="M465" s="196"/>
      <c r="N465" s="197"/>
      <c r="O465" s="197"/>
      <c r="P465" s="197"/>
      <c r="Q465" s="197"/>
      <c r="R465" s="197"/>
      <c r="S465" s="197"/>
      <c r="T465" s="198"/>
      <c r="AT465" s="192" t="s">
        <v>133</v>
      </c>
      <c r="AU465" s="192" t="s">
        <v>82</v>
      </c>
      <c r="AV465" s="12" t="s">
        <v>82</v>
      </c>
      <c r="AW465" s="12" t="s">
        <v>34</v>
      </c>
      <c r="AX465" s="12" t="s">
        <v>70</v>
      </c>
      <c r="AY465" s="192" t="s">
        <v>123</v>
      </c>
    </row>
    <row r="466" spans="2:65" s="11" customFormat="1" x14ac:dyDescent="0.3">
      <c r="B466" s="182"/>
      <c r="D466" s="183" t="s">
        <v>133</v>
      </c>
      <c r="E466" s="184" t="s">
        <v>5</v>
      </c>
      <c r="F466" s="185" t="s">
        <v>664</v>
      </c>
      <c r="H466" s="186" t="s">
        <v>5</v>
      </c>
      <c r="I466" s="187"/>
      <c r="L466" s="182"/>
      <c r="M466" s="188"/>
      <c r="N466" s="189"/>
      <c r="O466" s="189"/>
      <c r="P466" s="189"/>
      <c r="Q466" s="189"/>
      <c r="R466" s="189"/>
      <c r="S466" s="189"/>
      <c r="T466" s="190"/>
      <c r="AT466" s="186" t="s">
        <v>133</v>
      </c>
      <c r="AU466" s="186" t="s">
        <v>82</v>
      </c>
      <c r="AV466" s="11" t="s">
        <v>75</v>
      </c>
      <c r="AW466" s="11" t="s">
        <v>34</v>
      </c>
      <c r="AX466" s="11" t="s">
        <v>70</v>
      </c>
      <c r="AY466" s="186" t="s">
        <v>123</v>
      </c>
    </row>
    <row r="467" spans="2:65" s="12" customFormat="1" x14ac:dyDescent="0.3">
      <c r="B467" s="191"/>
      <c r="D467" s="183" t="s">
        <v>133</v>
      </c>
      <c r="E467" s="192" t="s">
        <v>5</v>
      </c>
      <c r="F467" s="193" t="s">
        <v>665</v>
      </c>
      <c r="H467" s="194">
        <v>30.888000000000002</v>
      </c>
      <c r="I467" s="195"/>
      <c r="L467" s="191"/>
      <c r="M467" s="196"/>
      <c r="N467" s="197"/>
      <c r="O467" s="197"/>
      <c r="P467" s="197"/>
      <c r="Q467" s="197"/>
      <c r="R467" s="197"/>
      <c r="S467" s="197"/>
      <c r="T467" s="198"/>
      <c r="AT467" s="192" t="s">
        <v>133</v>
      </c>
      <c r="AU467" s="192" t="s">
        <v>82</v>
      </c>
      <c r="AV467" s="12" t="s">
        <v>82</v>
      </c>
      <c r="AW467" s="12" t="s">
        <v>34</v>
      </c>
      <c r="AX467" s="12" t="s">
        <v>70</v>
      </c>
      <c r="AY467" s="192" t="s">
        <v>123</v>
      </c>
    </row>
    <row r="468" spans="2:65" s="13" customFormat="1" x14ac:dyDescent="0.3">
      <c r="B468" s="199"/>
      <c r="D468" s="200" t="s">
        <v>133</v>
      </c>
      <c r="E468" s="201" t="s">
        <v>5</v>
      </c>
      <c r="F468" s="202" t="s">
        <v>140</v>
      </c>
      <c r="H468" s="203">
        <v>154.72800000000001</v>
      </c>
      <c r="I468" s="204"/>
      <c r="L468" s="199"/>
      <c r="M468" s="205"/>
      <c r="N468" s="206"/>
      <c r="O468" s="206"/>
      <c r="P468" s="206"/>
      <c r="Q468" s="206"/>
      <c r="R468" s="206"/>
      <c r="S468" s="206"/>
      <c r="T468" s="207"/>
      <c r="AT468" s="208" t="s">
        <v>133</v>
      </c>
      <c r="AU468" s="208" t="s">
        <v>82</v>
      </c>
      <c r="AV468" s="13" t="s">
        <v>131</v>
      </c>
      <c r="AW468" s="13" t="s">
        <v>34</v>
      </c>
      <c r="AX468" s="13" t="s">
        <v>75</v>
      </c>
      <c r="AY468" s="208" t="s">
        <v>123</v>
      </c>
    </row>
    <row r="469" spans="2:65" s="1" customFormat="1" ht="31.5" customHeight="1" x14ac:dyDescent="0.3">
      <c r="B469" s="169"/>
      <c r="C469" s="170">
        <v>115</v>
      </c>
      <c r="D469" s="170" t="s">
        <v>126</v>
      </c>
      <c r="E469" s="171" t="s">
        <v>666</v>
      </c>
      <c r="F469" s="172" t="s">
        <v>667</v>
      </c>
      <c r="G469" s="173" t="s">
        <v>189</v>
      </c>
      <c r="H469" s="174">
        <v>45</v>
      </c>
      <c r="I469" s="175"/>
      <c r="J469" s="176">
        <f>ROUND(I469*H469,2)</f>
        <v>0</v>
      </c>
      <c r="K469" s="172" t="s">
        <v>130</v>
      </c>
      <c r="L469" s="41"/>
      <c r="M469" s="177" t="s">
        <v>5</v>
      </c>
      <c r="N469" s="178" t="s">
        <v>41</v>
      </c>
      <c r="O469" s="42"/>
      <c r="P469" s="179">
        <f>O469*H469</f>
        <v>0</v>
      </c>
      <c r="Q469" s="179">
        <v>3.1800000000000001E-3</v>
      </c>
      <c r="R469" s="179">
        <f>Q469*H469</f>
        <v>0.1431</v>
      </c>
      <c r="S469" s="179">
        <v>0</v>
      </c>
      <c r="T469" s="180">
        <f>S469*H469</f>
        <v>0</v>
      </c>
      <c r="AR469" s="24" t="s">
        <v>230</v>
      </c>
      <c r="AT469" s="24" t="s">
        <v>126</v>
      </c>
      <c r="AU469" s="24" t="s">
        <v>82</v>
      </c>
      <c r="AY469" s="24" t="s">
        <v>123</v>
      </c>
      <c r="BE469" s="181">
        <f>IF(N469="základní",J469,0)</f>
        <v>0</v>
      </c>
      <c r="BF469" s="181">
        <f>IF(N469="snížená",J469,0)</f>
        <v>0</v>
      </c>
      <c r="BG469" s="181">
        <f>IF(N469="zákl. přenesená",J469,0)</f>
        <v>0</v>
      </c>
      <c r="BH469" s="181">
        <f>IF(N469="sníž. přenesená",J469,0)</f>
        <v>0</v>
      </c>
      <c r="BI469" s="181">
        <f>IF(N469="nulová",J469,0)</f>
        <v>0</v>
      </c>
      <c r="BJ469" s="24" t="s">
        <v>75</v>
      </c>
      <c r="BK469" s="181">
        <f>ROUND(I469*H469,2)</f>
        <v>0</v>
      </c>
      <c r="BL469" s="24" t="s">
        <v>230</v>
      </c>
      <c r="BM469" s="24" t="s">
        <v>668</v>
      </c>
    </row>
    <row r="470" spans="2:65" s="11" customFormat="1" x14ac:dyDescent="0.3">
      <c r="B470" s="182"/>
      <c r="D470" s="183" t="s">
        <v>133</v>
      </c>
      <c r="E470" s="184" t="s">
        <v>5</v>
      </c>
      <c r="F470" s="185" t="s">
        <v>669</v>
      </c>
      <c r="H470" s="186" t="s">
        <v>5</v>
      </c>
      <c r="I470" s="187"/>
      <c r="L470" s="182"/>
      <c r="M470" s="188"/>
      <c r="N470" s="189"/>
      <c r="O470" s="189"/>
      <c r="P470" s="189"/>
      <c r="Q470" s="189"/>
      <c r="R470" s="189"/>
      <c r="S470" s="189"/>
      <c r="T470" s="190"/>
      <c r="AT470" s="186" t="s">
        <v>133</v>
      </c>
      <c r="AU470" s="186" t="s">
        <v>82</v>
      </c>
      <c r="AV470" s="11" t="s">
        <v>75</v>
      </c>
      <c r="AW470" s="11" t="s">
        <v>34</v>
      </c>
      <c r="AX470" s="11" t="s">
        <v>70</v>
      </c>
      <c r="AY470" s="186" t="s">
        <v>123</v>
      </c>
    </row>
    <row r="471" spans="2:65" s="12" customFormat="1" x14ac:dyDescent="0.3">
      <c r="B471" s="191"/>
      <c r="D471" s="200" t="s">
        <v>133</v>
      </c>
      <c r="E471" s="209" t="s">
        <v>5</v>
      </c>
      <c r="F471" s="210" t="s">
        <v>670</v>
      </c>
      <c r="H471" s="211">
        <v>45</v>
      </c>
      <c r="I471" s="195"/>
      <c r="L471" s="191"/>
      <c r="M471" s="196"/>
      <c r="N471" s="197"/>
      <c r="O471" s="197"/>
      <c r="P471" s="197"/>
      <c r="Q471" s="197"/>
      <c r="R471" s="197"/>
      <c r="S471" s="197"/>
      <c r="T471" s="198"/>
      <c r="AT471" s="192" t="s">
        <v>133</v>
      </c>
      <c r="AU471" s="192" t="s">
        <v>82</v>
      </c>
      <c r="AV471" s="12" t="s">
        <v>82</v>
      </c>
      <c r="AW471" s="12" t="s">
        <v>34</v>
      </c>
      <c r="AX471" s="12" t="s">
        <v>75</v>
      </c>
      <c r="AY471" s="192" t="s">
        <v>123</v>
      </c>
    </row>
    <row r="472" spans="2:65" s="1" customFormat="1" ht="22.5" customHeight="1" x14ac:dyDescent="0.3">
      <c r="B472" s="169"/>
      <c r="C472" s="170">
        <v>116</v>
      </c>
      <c r="D472" s="170" t="s">
        <v>126</v>
      </c>
      <c r="E472" s="171" t="s">
        <v>671</v>
      </c>
      <c r="F472" s="172" t="s">
        <v>672</v>
      </c>
      <c r="G472" s="173" t="s">
        <v>189</v>
      </c>
      <c r="H472" s="174">
        <v>888.51300000000003</v>
      </c>
      <c r="I472" s="175"/>
      <c r="J472" s="176">
        <f>ROUND(I472*H472,2)</f>
        <v>0</v>
      </c>
      <c r="K472" s="172" t="s">
        <v>130</v>
      </c>
      <c r="L472" s="41"/>
      <c r="M472" s="177" t="s">
        <v>5</v>
      </c>
      <c r="N472" s="178" t="s">
        <v>41</v>
      </c>
      <c r="O472" s="42"/>
      <c r="P472" s="179">
        <f>O472*H472</f>
        <v>0</v>
      </c>
      <c r="Q472" s="179">
        <v>2.0000000000000001E-4</v>
      </c>
      <c r="R472" s="179">
        <f>Q472*H472</f>
        <v>0.17770260000000002</v>
      </c>
      <c r="S472" s="179">
        <v>0</v>
      </c>
      <c r="T472" s="180">
        <f>S472*H472</f>
        <v>0</v>
      </c>
      <c r="AR472" s="24" t="s">
        <v>230</v>
      </c>
      <c r="AT472" s="24" t="s">
        <v>126</v>
      </c>
      <c r="AU472" s="24" t="s">
        <v>82</v>
      </c>
      <c r="AY472" s="24" t="s">
        <v>123</v>
      </c>
      <c r="BE472" s="181">
        <f>IF(N472="základní",J472,0)</f>
        <v>0</v>
      </c>
      <c r="BF472" s="181">
        <f>IF(N472="snížená",J472,0)</f>
        <v>0</v>
      </c>
      <c r="BG472" s="181">
        <f>IF(N472="zákl. přenesená",J472,0)</f>
        <v>0</v>
      </c>
      <c r="BH472" s="181">
        <f>IF(N472="sníž. přenesená",J472,0)</f>
        <v>0</v>
      </c>
      <c r="BI472" s="181">
        <f>IF(N472="nulová",J472,0)</f>
        <v>0</v>
      </c>
      <c r="BJ472" s="24" t="s">
        <v>75</v>
      </c>
      <c r="BK472" s="181">
        <f>ROUND(I472*H472,2)</f>
        <v>0</v>
      </c>
      <c r="BL472" s="24" t="s">
        <v>230</v>
      </c>
      <c r="BM472" s="24" t="s">
        <v>673</v>
      </c>
    </row>
    <row r="473" spans="2:65" s="11" customFormat="1" x14ac:dyDescent="0.3">
      <c r="B473" s="182"/>
      <c r="D473" s="183" t="s">
        <v>133</v>
      </c>
      <c r="E473" s="184" t="s">
        <v>5</v>
      </c>
      <c r="F473" s="185" t="s">
        <v>651</v>
      </c>
      <c r="H473" s="186" t="s">
        <v>5</v>
      </c>
      <c r="I473" s="187"/>
      <c r="L473" s="182"/>
      <c r="M473" s="188"/>
      <c r="N473" s="189"/>
      <c r="O473" s="189"/>
      <c r="P473" s="189"/>
      <c r="Q473" s="189"/>
      <c r="R473" s="189"/>
      <c r="S473" s="189"/>
      <c r="T473" s="190"/>
      <c r="AT473" s="186" t="s">
        <v>133</v>
      </c>
      <c r="AU473" s="186" t="s">
        <v>82</v>
      </c>
      <c r="AV473" s="11" t="s">
        <v>75</v>
      </c>
      <c r="AW473" s="11" t="s">
        <v>34</v>
      </c>
      <c r="AX473" s="11" t="s">
        <v>70</v>
      </c>
      <c r="AY473" s="186" t="s">
        <v>123</v>
      </c>
    </row>
    <row r="474" spans="2:65" s="11" customFormat="1" x14ac:dyDescent="0.3">
      <c r="B474" s="182"/>
      <c r="D474" s="183" t="s">
        <v>133</v>
      </c>
      <c r="E474" s="184" t="s">
        <v>5</v>
      </c>
      <c r="F474" s="185" t="s">
        <v>652</v>
      </c>
      <c r="H474" s="186" t="s">
        <v>5</v>
      </c>
      <c r="I474" s="187"/>
      <c r="L474" s="182"/>
      <c r="M474" s="188"/>
      <c r="N474" s="189"/>
      <c r="O474" s="189"/>
      <c r="P474" s="189"/>
      <c r="Q474" s="189"/>
      <c r="R474" s="189"/>
      <c r="S474" s="189"/>
      <c r="T474" s="190"/>
      <c r="AT474" s="186" t="s">
        <v>133</v>
      </c>
      <c r="AU474" s="186" t="s">
        <v>82</v>
      </c>
      <c r="AV474" s="11" t="s">
        <v>75</v>
      </c>
      <c r="AW474" s="11" t="s">
        <v>34</v>
      </c>
      <c r="AX474" s="11" t="s">
        <v>70</v>
      </c>
      <c r="AY474" s="186" t="s">
        <v>123</v>
      </c>
    </row>
    <row r="475" spans="2:65" s="12" customFormat="1" x14ac:dyDescent="0.3">
      <c r="B475" s="191"/>
      <c r="D475" s="183" t="s">
        <v>133</v>
      </c>
      <c r="E475" s="192" t="s">
        <v>5</v>
      </c>
      <c r="F475" s="193" t="s">
        <v>653</v>
      </c>
      <c r="H475" s="194">
        <v>113.45699999999999</v>
      </c>
      <c r="I475" s="195"/>
      <c r="L475" s="191"/>
      <c r="M475" s="196"/>
      <c r="N475" s="197"/>
      <c r="O475" s="197"/>
      <c r="P475" s="197"/>
      <c r="Q475" s="197"/>
      <c r="R475" s="197"/>
      <c r="S475" s="197"/>
      <c r="T475" s="198"/>
      <c r="AT475" s="192" t="s">
        <v>133</v>
      </c>
      <c r="AU475" s="192" t="s">
        <v>82</v>
      </c>
      <c r="AV475" s="12" t="s">
        <v>82</v>
      </c>
      <c r="AW475" s="12" t="s">
        <v>34</v>
      </c>
      <c r="AX475" s="12" t="s">
        <v>70</v>
      </c>
      <c r="AY475" s="192" t="s">
        <v>123</v>
      </c>
    </row>
    <row r="476" spans="2:65" s="12" customFormat="1" ht="27" x14ac:dyDescent="0.3">
      <c r="B476" s="191"/>
      <c r="D476" s="183" t="s">
        <v>133</v>
      </c>
      <c r="E476" s="192" t="s">
        <v>5</v>
      </c>
      <c r="F476" s="193" t="s">
        <v>654</v>
      </c>
      <c r="H476" s="194">
        <v>120.52200000000001</v>
      </c>
      <c r="I476" s="195"/>
      <c r="L476" s="191"/>
      <c r="M476" s="196"/>
      <c r="N476" s="197"/>
      <c r="O476" s="197"/>
      <c r="P476" s="197"/>
      <c r="Q476" s="197"/>
      <c r="R476" s="197"/>
      <c r="S476" s="197"/>
      <c r="T476" s="198"/>
      <c r="AT476" s="192" t="s">
        <v>133</v>
      </c>
      <c r="AU476" s="192" t="s">
        <v>82</v>
      </c>
      <c r="AV476" s="12" t="s">
        <v>82</v>
      </c>
      <c r="AW476" s="12" t="s">
        <v>34</v>
      </c>
      <c r="AX476" s="12" t="s">
        <v>70</v>
      </c>
      <c r="AY476" s="192" t="s">
        <v>123</v>
      </c>
    </row>
    <row r="477" spans="2:65" s="12" customFormat="1" x14ac:dyDescent="0.3">
      <c r="B477" s="191"/>
      <c r="D477" s="183" t="s">
        <v>133</v>
      </c>
      <c r="E477" s="192" t="s">
        <v>5</v>
      </c>
      <c r="F477" s="193" t="s">
        <v>655</v>
      </c>
      <c r="H477" s="194">
        <v>124.711</v>
      </c>
      <c r="I477" s="195"/>
      <c r="L477" s="191"/>
      <c r="M477" s="196"/>
      <c r="N477" s="197"/>
      <c r="O477" s="197"/>
      <c r="P477" s="197"/>
      <c r="Q477" s="197"/>
      <c r="R477" s="197"/>
      <c r="S477" s="197"/>
      <c r="T477" s="198"/>
      <c r="AT477" s="192" t="s">
        <v>133</v>
      </c>
      <c r="AU477" s="192" t="s">
        <v>82</v>
      </c>
      <c r="AV477" s="12" t="s">
        <v>82</v>
      </c>
      <c r="AW477" s="12" t="s">
        <v>34</v>
      </c>
      <c r="AX477" s="12" t="s">
        <v>70</v>
      </c>
      <c r="AY477" s="192" t="s">
        <v>123</v>
      </c>
    </row>
    <row r="478" spans="2:65" s="12" customFormat="1" x14ac:dyDescent="0.3">
      <c r="B478" s="191"/>
      <c r="D478" s="183" t="s">
        <v>133</v>
      </c>
      <c r="E478" s="192" t="s">
        <v>5</v>
      </c>
      <c r="F478" s="193" t="s">
        <v>656</v>
      </c>
      <c r="H478" s="194">
        <v>123.871</v>
      </c>
      <c r="I478" s="195"/>
      <c r="L478" s="191"/>
      <c r="M478" s="196"/>
      <c r="N478" s="197"/>
      <c r="O478" s="197"/>
      <c r="P478" s="197"/>
      <c r="Q478" s="197"/>
      <c r="R478" s="197"/>
      <c r="S478" s="197"/>
      <c r="T478" s="198"/>
      <c r="AT478" s="192" t="s">
        <v>133</v>
      </c>
      <c r="AU478" s="192" t="s">
        <v>82</v>
      </c>
      <c r="AV478" s="12" t="s">
        <v>82</v>
      </c>
      <c r="AW478" s="12" t="s">
        <v>34</v>
      </c>
      <c r="AX478" s="12" t="s">
        <v>70</v>
      </c>
      <c r="AY478" s="192" t="s">
        <v>123</v>
      </c>
    </row>
    <row r="479" spans="2:65" s="12" customFormat="1" x14ac:dyDescent="0.3">
      <c r="B479" s="191"/>
      <c r="D479" s="183" t="s">
        <v>133</v>
      </c>
      <c r="E479" s="192" t="s">
        <v>5</v>
      </c>
      <c r="F479" s="193" t="s">
        <v>657</v>
      </c>
      <c r="H479" s="194">
        <v>68.977999999999994</v>
      </c>
      <c r="I479" s="195"/>
      <c r="L479" s="191"/>
      <c r="M479" s="196"/>
      <c r="N479" s="197"/>
      <c r="O479" s="197"/>
      <c r="P479" s="197"/>
      <c r="Q479" s="197"/>
      <c r="R479" s="197"/>
      <c r="S479" s="197"/>
      <c r="T479" s="198"/>
      <c r="AT479" s="192" t="s">
        <v>133</v>
      </c>
      <c r="AU479" s="192" t="s">
        <v>82</v>
      </c>
      <c r="AV479" s="12" t="s">
        <v>82</v>
      </c>
      <c r="AW479" s="12" t="s">
        <v>34</v>
      </c>
      <c r="AX479" s="12" t="s">
        <v>70</v>
      </c>
      <c r="AY479" s="192" t="s">
        <v>123</v>
      </c>
    </row>
    <row r="480" spans="2:65" s="12" customFormat="1" x14ac:dyDescent="0.3">
      <c r="B480" s="191"/>
      <c r="D480" s="183" t="s">
        <v>133</v>
      </c>
      <c r="E480" s="192" t="s">
        <v>5</v>
      </c>
      <c r="F480" s="193" t="s">
        <v>658</v>
      </c>
      <c r="H480" s="194">
        <v>69.463999999999999</v>
      </c>
      <c r="I480" s="195"/>
      <c r="L480" s="191"/>
      <c r="M480" s="196"/>
      <c r="N480" s="197"/>
      <c r="O480" s="197"/>
      <c r="P480" s="197"/>
      <c r="Q480" s="197"/>
      <c r="R480" s="197"/>
      <c r="S480" s="197"/>
      <c r="T480" s="198"/>
      <c r="AT480" s="192" t="s">
        <v>133</v>
      </c>
      <c r="AU480" s="192" t="s">
        <v>82</v>
      </c>
      <c r="AV480" s="12" t="s">
        <v>82</v>
      </c>
      <c r="AW480" s="12" t="s">
        <v>34</v>
      </c>
      <c r="AX480" s="12" t="s">
        <v>70</v>
      </c>
      <c r="AY480" s="192" t="s">
        <v>123</v>
      </c>
    </row>
    <row r="481" spans="2:65" s="11" customFormat="1" x14ac:dyDescent="0.3">
      <c r="B481" s="182"/>
      <c r="D481" s="183" t="s">
        <v>133</v>
      </c>
      <c r="E481" s="184" t="s">
        <v>5</v>
      </c>
      <c r="F481" s="185" t="s">
        <v>674</v>
      </c>
      <c r="H481" s="186" t="s">
        <v>5</v>
      </c>
      <c r="I481" s="187"/>
      <c r="L481" s="182"/>
      <c r="M481" s="188"/>
      <c r="N481" s="189"/>
      <c r="O481" s="189"/>
      <c r="P481" s="189"/>
      <c r="Q481" s="189"/>
      <c r="R481" s="189"/>
      <c r="S481" s="189"/>
      <c r="T481" s="190"/>
      <c r="AT481" s="186" t="s">
        <v>133</v>
      </c>
      <c r="AU481" s="186" t="s">
        <v>82</v>
      </c>
      <c r="AV481" s="11" t="s">
        <v>75</v>
      </c>
      <c r="AW481" s="11" t="s">
        <v>34</v>
      </c>
      <c r="AX481" s="11" t="s">
        <v>70</v>
      </c>
      <c r="AY481" s="186" t="s">
        <v>123</v>
      </c>
    </row>
    <row r="482" spans="2:65" s="11" customFormat="1" x14ac:dyDescent="0.3">
      <c r="B482" s="182"/>
      <c r="D482" s="183" t="s">
        <v>133</v>
      </c>
      <c r="E482" s="184" t="s">
        <v>5</v>
      </c>
      <c r="F482" s="185" t="s">
        <v>508</v>
      </c>
      <c r="H482" s="186" t="s">
        <v>5</v>
      </c>
      <c r="I482" s="187"/>
      <c r="L482" s="182"/>
      <c r="M482" s="188"/>
      <c r="N482" s="189"/>
      <c r="O482" s="189"/>
      <c r="P482" s="189"/>
      <c r="Q482" s="189"/>
      <c r="R482" s="189"/>
      <c r="S482" s="189"/>
      <c r="T482" s="190"/>
      <c r="AT482" s="186" t="s">
        <v>133</v>
      </c>
      <c r="AU482" s="186" t="s">
        <v>82</v>
      </c>
      <c r="AV482" s="11" t="s">
        <v>75</v>
      </c>
      <c r="AW482" s="11" t="s">
        <v>34</v>
      </c>
      <c r="AX482" s="11" t="s">
        <v>70</v>
      </c>
      <c r="AY482" s="186" t="s">
        <v>123</v>
      </c>
    </row>
    <row r="483" spans="2:65" s="12" customFormat="1" x14ac:dyDescent="0.3">
      <c r="B483" s="191"/>
      <c r="D483" s="183" t="s">
        <v>133</v>
      </c>
      <c r="E483" s="192" t="s">
        <v>5</v>
      </c>
      <c r="F483" s="193" t="s">
        <v>509</v>
      </c>
      <c r="H483" s="194">
        <v>35.51</v>
      </c>
      <c r="I483" s="195"/>
      <c r="L483" s="191"/>
      <c r="M483" s="196"/>
      <c r="N483" s="197"/>
      <c r="O483" s="197"/>
      <c r="P483" s="197"/>
      <c r="Q483" s="197"/>
      <c r="R483" s="197"/>
      <c r="S483" s="197"/>
      <c r="T483" s="198"/>
      <c r="AT483" s="192" t="s">
        <v>133</v>
      </c>
      <c r="AU483" s="192" t="s">
        <v>82</v>
      </c>
      <c r="AV483" s="12" t="s">
        <v>82</v>
      </c>
      <c r="AW483" s="12" t="s">
        <v>34</v>
      </c>
      <c r="AX483" s="12" t="s">
        <v>70</v>
      </c>
      <c r="AY483" s="192" t="s">
        <v>123</v>
      </c>
    </row>
    <row r="484" spans="2:65" s="12" customFormat="1" x14ac:dyDescent="0.3">
      <c r="B484" s="191"/>
      <c r="D484" s="183" t="s">
        <v>133</v>
      </c>
      <c r="E484" s="192" t="s">
        <v>5</v>
      </c>
      <c r="F484" s="193" t="s">
        <v>675</v>
      </c>
      <c r="H484" s="194">
        <v>34.4</v>
      </c>
      <c r="I484" s="195"/>
      <c r="L484" s="191"/>
      <c r="M484" s="196"/>
      <c r="N484" s="197"/>
      <c r="O484" s="197"/>
      <c r="P484" s="197"/>
      <c r="Q484" s="197"/>
      <c r="R484" s="197"/>
      <c r="S484" s="197"/>
      <c r="T484" s="198"/>
      <c r="AT484" s="192" t="s">
        <v>133</v>
      </c>
      <c r="AU484" s="192" t="s">
        <v>82</v>
      </c>
      <c r="AV484" s="12" t="s">
        <v>82</v>
      </c>
      <c r="AW484" s="12" t="s">
        <v>34</v>
      </c>
      <c r="AX484" s="12" t="s">
        <v>70</v>
      </c>
      <c r="AY484" s="192" t="s">
        <v>123</v>
      </c>
    </row>
    <row r="485" spans="2:65" s="12" customFormat="1" x14ac:dyDescent="0.3">
      <c r="B485" s="191"/>
      <c r="D485" s="183" t="s">
        <v>133</v>
      </c>
      <c r="E485" s="192" t="s">
        <v>5</v>
      </c>
      <c r="F485" s="193" t="s">
        <v>511</v>
      </c>
      <c r="H485" s="194">
        <v>31.1</v>
      </c>
      <c r="I485" s="195"/>
      <c r="L485" s="191"/>
      <c r="M485" s="196"/>
      <c r="N485" s="197"/>
      <c r="O485" s="197"/>
      <c r="P485" s="197"/>
      <c r="Q485" s="197"/>
      <c r="R485" s="197"/>
      <c r="S485" s="197"/>
      <c r="T485" s="198"/>
      <c r="AT485" s="192" t="s">
        <v>133</v>
      </c>
      <c r="AU485" s="192" t="s">
        <v>82</v>
      </c>
      <c r="AV485" s="12" t="s">
        <v>82</v>
      </c>
      <c r="AW485" s="12" t="s">
        <v>34</v>
      </c>
      <c r="AX485" s="12" t="s">
        <v>70</v>
      </c>
      <c r="AY485" s="192" t="s">
        <v>123</v>
      </c>
    </row>
    <row r="486" spans="2:65" s="12" customFormat="1" x14ac:dyDescent="0.3">
      <c r="B486" s="191"/>
      <c r="D486" s="183" t="s">
        <v>133</v>
      </c>
      <c r="E486" s="192" t="s">
        <v>5</v>
      </c>
      <c r="F486" s="193" t="s">
        <v>512</v>
      </c>
      <c r="H486" s="194">
        <v>31</v>
      </c>
      <c r="I486" s="195"/>
      <c r="L486" s="191"/>
      <c r="M486" s="196"/>
      <c r="N486" s="197"/>
      <c r="O486" s="197"/>
      <c r="P486" s="197"/>
      <c r="Q486" s="197"/>
      <c r="R486" s="197"/>
      <c r="S486" s="197"/>
      <c r="T486" s="198"/>
      <c r="AT486" s="192" t="s">
        <v>133</v>
      </c>
      <c r="AU486" s="192" t="s">
        <v>82</v>
      </c>
      <c r="AV486" s="12" t="s">
        <v>82</v>
      </c>
      <c r="AW486" s="12" t="s">
        <v>34</v>
      </c>
      <c r="AX486" s="12" t="s">
        <v>70</v>
      </c>
      <c r="AY486" s="192" t="s">
        <v>123</v>
      </c>
    </row>
    <row r="487" spans="2:65" s="11" customFormat="1" x14ac:dyDescent="0.3">
      <c r="B487" s="182"/>
      <c r="D487" s="183" t="s">
        <v>133</v>
      </c>
      <c r="E487" s="184" t="s">
        <v>5</v>
      </c>
      <c r="F487" s="185" t="s">
        <v>515</v>
      </c>
      <c r="H487" s="186" t="s">
        <v>5</v>
      </c>
      <c r="I487" s="187"/>
      <c r="L487" s="182"/>
      <c r="M487" s="188"/>
      <c r="N487" s="189"/>
      <c r="O487" s="189"/>
      <c r="P487" s="189"/>
      <c r="Q487" s="189"/>
      <c r="R487" s="189"/>
      <c r="S487" s="189"/>
      <c r="T487" s="190"/>
      <c r="AT487" s="186" t="s">
        <v>133</v>
      </c>
      <c r="AU487" s="186" t="s">
        <v>82</v>
      </c>
      <c r="AV487" s="11" t="s">
        <v>75</v>
      </c>
      <c r="AW487" s="11" t="s">
        <v>34</v>
      </c>
      <c r="AX487" s="11" t="s">
        <v>70</v>
      </c>
      <c r="AY487" s="186" t="s">
        <v>123</v>
      </c>
    </row>
    <row r="488" spans="2:65" s="12" customFormat="1" x14ac:dyDescent="0.3">
      <c r="B488" s="191"/>
      <c r="D488" s="183" t="s">
        <v>133</v>
      </c>
      <c r="E488" s="192" t="s">
        <v>5</v>
      </c>
      <c r="F488" s="193" t="s">
        <v>676</v>
      </c>
      <c r="H488" s="194">
        <v>90.5</v>
      </c>
      <c r="I488" s="195"/>
      <c r="L488" s="191"/>
      <c r="M488" s="196"/>
      <c r="N488" s="197"/>
      <c r="O488" s="197"/>
      <c r="P488" s="197"/>
      <c r="Q488" s="197"/>
      <c r="R488" s="197"/>
      <c r="S488" s="197"/>
      <c r="T488" s="198"/>
      <c r="AT488" s="192" t="s">
        <v>133</v>
      </c>
      <c r="AU488" s="192" t="s">
        <v>82</v>
      </c>
      <c r="AV488" s="12" t="s">
        <v>82</v>
      </c>
      <c r="AW488" s="12" t="s">
        <v>34</v>
      </c>
      <c r="AX488" s="12" t="s">
        <v>70</v>
      </c>
      <c r="AY488" s="192" t="s">
        <v>123</v>
      </c>
    </row>
    <row r="489" spans="2:65" s="14" customFormat="1" x14ac:dyDescent="0.3">
      <c r="B489" s="226"/>
      <c r="D489" s="183" t="s">
        <v>133</v>
      </c>
      <c r="E489" s="227" t="s">
        <v>5</v>
      </c>
      <c r="F489" s="228" t="s">
        <v>677</v>
      </c>
      <c r="H489" s="229">
        <v>843.51300000000003</v>
      </c>
      <c r="I489" s="230"/>
      <c r="L489" s="226"/>
      <c r="M489" s="231"/>
      <c r="N489" s="232"/>
      <c r="O489" s="232"/>
      <c r="P489" s="232"/>
      <c r="Q489" s="232"/>
      <c r="R489" s="232"/>
      <c r="S489" s="232"/>
      <c r="T489" s="233"/>
      <c r="AT489" s="227" t="s">
        <v>133</v>
      </c>
      <c r="AU489" s="227" t="s">
        <v>82</v>
      </c>
      <c r="AV489" s="14" t="s">
        <v>124</v>
      </c>
      <c r="AW489" s="14" t="s">
        <v>34</v>
      </c>
      <c r="AX489" s="14" t="s">
        <v>70</v>
      </c>
      <c r="AY489" s="227" t="s">
        <v>123</v>
      </c>
    </row>
    <row r="490" spans="2:65" s="11" customFormat="1" x14ac:dyDescent="0.3">
      <c r="B490" s="182"/>
      <c r="D490" s="183" t="s">
        <v>133</v>
      </c>
      <c r="E490" s="184" t="s">
        <v>5</v>
      </c>
      <c r="F490" s="185" t="s">
        <v>669</v>
      </c>
      <c r="H490" s="186" t="s">
        <v>5</v>
      </c>
      <c r="I490" s="187"/>
      <c r="L490" s="182"/>
      <c r="M490" s="188"/>
      <c r="N490" s="189"/>
      <c r="O490" s="189"/>
      <c r="P490" s="189"/>
      <c r="Q490" s="189"/>
      <c r="R490" s="189"/>
      <c r="S490" s="189"/>
      <c r="T490" s="190"/>
      <c r="AT490" s="186" t="s">
        <v>133</v>
      </c>
      <c r="AU490" s="186" t="s">
        <v>82</v>
      </c>
      <c r="AV490" s="11" t="s">
        <v>75</v>
      </c>
      <c r="AW490" s="11" t="s">
        <v>34</v>
      </c>
      <c r="AX490" s="11" t="s">
        <v>70</v>
      </c>
      <c r="AY490" s="186" t="s">
        <v>123</v>
      </c>
    </row>
    <row r="491" spans="2:65" s="12" customFormat="1" x14ac:dyDescent="0.3">
      <c r="B491" s="191"/>
      <c r="D491" s="183" t="s">
        <v>133</v>
      </c>
      <c r="E491" s="192" t="s">
        <v>5</v>
      </c>
      <c r="F491" s="193" t="s">
        <v>670</v>
      </c>
      <c r="H491" s="194">
        <v>45</v>
      </c>
      <c r="I491" s="195"/>
      <c r="L491" s="191"/>
      <c r="M491" s="196"/>
      <c r="N491" s="197"/>
      <c r="O491" s="197"/>
      <c r="P491" s="197"/>
      <c r="Q491" s="197"/>
      <c r="R491" s="197"/>
      <c r="S491" s="197"/>
      <c r="T491" s="198"/>
      <c r="AT491" s="192" t="s">
        <v>133</v>
      </c>
      <c r="AU491" s="192" t="s">
        <v>82</v>
      </c>
      <c r="AV491" s="12" t="s">
        <v>82</v>
      </c>
      <c r="AW491" s="12" t="s">
        <v>34</v>
      </c>
      <c r="AX491" s="12" t="s">
        <v>70</v>
      </c>
      <c r="AY491" s="192" t="s">
        <v>123</v>
      </c>
    </row>
    <row r="492" spans="2:65" s="14" customFormat="1" x14ac:dyDescent="0.3">
      <c r="B492" s="226"/>
      <c r="D492" s="183" t="s">
        <v>133</v>
      </c>
      <c r="E492" s="227" t="s">
        <v>5</v>
      </c>
      <c r="F492" s="228" t="s">
        <v>677</v>
      </c>
      <c r="H492" s="229">
        <v>45</v>
      </c>
      <c r="I492" s="230"/>
      <c r="L492" s="226"/>
      <c r="M492" s="231"/>
      <c r="N492" s="232"/>
      <c r="O492" s="232"/>
      <c r="P492" s="232"/>
      <c r="Q492" s="232"/>
      <c r="R492" s="232"/>
      <c r="S492" s="232"/>
      <c r="T492" s="233"/>
      <c r="AT492" s="227" t="s">
        <v>133</v>
      </c>
      <c r="AU492" s="227" t="s">
        <v>82</v>
      </c>
      <c r="AV492" s="14" t="s">
        <v>124</v>
      </c>
      <c r="AW492" s="14" t="s">
        <v>34</v>
      </c>
      <c r="AX492" s="14" t="s">
        <v>70</v>
      </c>
      <c r="AY492" s="227" t="s">
        <v>123</v>
      </c>
    </row>
    <row r="493" spans="2:65" s="13" customFormat="1" x14ac:dyDescent="0.3">
      <c r="B493" s="199"/>
      <c r="D493" s="200" t="s">
        <v>133</v>
      </c>
      <c r="E493" s="201" t="s">
        <v>5</v>
      </c>
      <c r="F493" s="202" t="s">
        <v>140</v>
      </c>
      <c r="H493" s="203">
        <v>888.51300000000003</v>
      </c>
      <c r="I493" s="204"/>
      <c r="L493" s="199"/>
      <c r="M493" s="205"/>
      <c r="N493" s="206"/>
      <c r="O493" s="206"/>
      <c r="P493" s="206"/>
      <c r="Q493" s="206"/>
      <c r="R493" s="206"/>
      <c r="S493" s="206"/>
      <c r="T493" s="207"/>
      <c r="AT493" s="208" t="s">
        <v>133</v>
      </c>
      <c r="AU493" s="208" t="s">
        <v>82</v>
      </c>
      <c r="AV493" s="13" t="s">
        <v>131</v>
      </c>
      <c r="AW493" s="13" t="s">
        <v>34</v>
      </c>
      <c r="AX493" s="13" t="s">
        <v>75</v>
      </c>
      <c r="AY493" s="208" t="s">
        <v>123</v>
      </c>
    </row>
    <row r="494" spans="2:65" s="1" customFormat="1" ht="22.5" customHeight="1" x14ac:dyDescent="0.3">
      <c r="B494" s="169"/>
      <c r="C494" s="170">
        <v>117</v>
      </c>
      <c r="D494" s="170" t="s">
        <v>126</v>
      </c>
      <c r="E494" s="171" t="s">
        <v>678</v>
      </c>
      <c r="F494" s="172" t="s">
        <v>679</v>
      </c>
      <c r="G494" s="173" t="s">
        <v>189</v>
      </c>
      <c r="H494" s="174">
        <v>171.828</v>
      </c>
      <c r="I494" s="175"/>
      <c r="J494" s="176">
        <f>ROUND(I494*H494,2)</f>
        <v>0</v>
      </c>
      <c r="K494" s="172" t="s">
        <v>130</v>
      </c>
      <c r="L494" s="41"/>
      <c r="M494" s="177" t="s">
        <v>5</v>
      </c>
      <c r="N494" s="178" t="s">
        <v>41</v>
      </c>
      <c r="O494" s="42"/>
      <c r="P494" s="179">
        <f>O494*H494</f>
        <v>0</v>
      </c>
      <c r="Q494" s="179">
        <v>2.0000000000000001E-4</v>
      </c>
      <c r="R494" s="179">
        <f>Q494*H494</f>
        <v>3.4365600000000003E-2</v>
      </c>
      <c r="S494" s="179">
        <v>0</v>
      </c>
      <c r="T494" s="180">
        <f>S494*H494</f>
        <v>0</v>
      </c>
      <c r="AR494" s="24" t="s">
        <v>230</v>
      </c>
      <c r="AT494" s="24" t="s">
        <v>126</v>
      </c>
      <c r="AU494" s="24" t="s">
        <v>82</v>
      </c>
      <c r="AY494" s="24" t="s">
        <v>123</v>
      </c>
      <c r="BE494" s="181">
        <f>IF(N494="základní",J494,0)</f>
        <v>0</v>
      </c>
      <c r="BF494" s="181">
        <f>IF(N494="snížená",J494,0)</f>
        <v>0</v>
      </c>
      <c r="BG494" s="181">
        <f>IF(N494="zákl. přenesená",J494,0)</f>
        <v>0</v>
      </c>
      <c r="BH494" s="181">
        <f>IF(N494="sníž. přenesená",J494,0)</f>
        <v>0</v>
      </c>
      <c r="BI494" s="181">
        <f>IF(N494="nulová",J494,0)</f>
        <v>0</v>
      </c>
      <c r="BJ494" s="24" t="s">
        <v>75</v>
      </c>
      <c r="BK494" s="181">
        <f>ROUND(I494*H494,2)</f>
        <v>0</v>
      </c>
      <c r="BL494" s="24" t="s">
        <v>230</v>
      </c>
      <c r="BM494" s="24" t="s">
        <v>680</v>
      </c>
    </row>
    <row r="495" spans="2:65" s="11" customFormat="1" x14ac:dyDescent="0.3">
      <c r="B495" s="182"/>
      <c r="D495" s="183" t="s">
        <v>133</v>
      </c>
      <c r="E495" s="184" t="s">
        <v>5</v>
      </c>
      <c r="F495" s="185" t="s">
        <v>651</v>
      </c>
      <c r="H495" s="186" t="s">
        <v>5</v>
      </c>
      <c r="I495" s="187"/>
      <c r="L495" s="182"/>
      <c r="M495" s="188"/>
      <c r="N495" s="189"/>
      <c r="O495" s="189"/>
      <c r="P495" s="189"/>
      <c r="Q495" s="189"/>
      <c r="R495" s="189"/>
      <c r="S495" s="189"/>
      <c r="T495" s="190"/>
      <c r="AT495" s="186" t="s">
        <v>133</v>
      </c>
      <c r="AU495" s="186" t="s">
        <v>82</v>
      </c>
      <c r="AV495" s="11" t="s">
        <v>75</v>
      </c>
      <c r="AW495" s="11" t="s">
        <v>34</v>
      </c>
      <c r="AX495" s="11" t="s">
        <v>70</v>
      </c>
      <c r="AY495" s="186" t="s">
        <v>123</v>
      </c>
    </row>
    <row r="496" spans="2:65" s="11" customFormat="1" x14ac:dyDescent="0.3">
      <c r="B496" s="182"/>
      <c r="D496" s="183" t="s">
        <v>133</v>
      </c>
      <c r="E496" s="184" t="s">
        <v>5</v>
      </c>
      <c r="F496" s="185" t="s">
        <v>681</v>
      </c>
      <c r="H496" s="186" t="s">
        <v>5</v>
      </c>
      <c r="I496" s="187"/>
      <c r="L496" s="182"/>
      <c r="M496" s="188"/>
      <c r="N496" s="189"/>
      <c r="O496" s="189"/>
      <c r="P496" s="189"/>
      <c r="Q496" s="189"/>
      <c r="R496" s="189"/>
      <c r="S496" s="189"/>
      <c r="T496" s="190"/>
      <c r="AT496" s="186" t="s">
        <v>133</v>
      </c>
      <c r="AU496" s="186" t="s">
        <v>82</v>
      </c>
      <c r="AV496" s="11" t="s">
        <v>75</v>
      </c>
      <c r="AW496" s="11" t="s">
        <v>34</v>
      </c>
      <c r="AX496" s="11" t="s">
        <v>70</v>
      </c>
      <c r="AY496" s="186" t="s">
        <v>123</v>
      </c>
    </row>
    <row r="497" spans="2:65" s="12" customFormat="1" x14ac:dyDescent="0.3">
      <c r="B497" s="191"/>
      <c r="D497" s="183" t="s">
        <v>133</v>
      </c>
      <c r="E497" s="192" t="s">
        <v>5</v>
      </c>
      <c r="F497" s="193" t="s">
        <v>663</v>
      </c>
      <c r="H497" s="194">
        <v>123.84</v>
      </c>
      <c r="I497" s="195"/>
      <c r="L497" s="191"/>
      <c r="M497" s="196"/>
      <c r="N497" s="197"/>
      <c r="O497" s="197"/>
      <c r="P497" s="197"/>
      <c r="Q497" s="197"/>
      <c r="R497" s="197"/>
      <c r="S497" s="197"/>
      <c r="T497" s="198"/>
      <c r="AT497" s="192" t="s">
        <v>133</v>
      </c>
      <c r="AU497" s="192" t="s">
        <v>82</v>
      </c>
      <c r="AV497" s="12" t="s">
        <v>82</v>
      </c>
      <c r="AW497" s="12" t="s">
        <v>34</v>
      </c>
      <c r="AX497" s="12" t="s">
        <v>70</v>
      </c>
      <c r="AY497" s="192" t="s">
        <v>123</v>
      </c>
    </row>
    <row r="498" spans="2:65" s="11" customFormat="1" x14ac:dyDescent="0.3">
      <c r="B498" s="182"/>
      <c r="D498" s="183" t="s">
        <v>133</v>
      </c>
      <c r="E498" s="184" t="s">
        <v>5</v>
      </c>
      <c r="F498" s="185" t="s">
        <v>664</v>
      </c>
      <c r="H498" s="186" t="s">
        <v>5</v>
      </c>
      <c r="I498" s="187"/>
      <c r="L498" s="182"/>
      <c r="M498" s="188"/>
      <c r="N498" s="189"/>
      <c r="O498" s="189"/>
      <c r="P498" s="189"/>
      <c r="Q498" s="189"/>
      <c r="R498" s="189"/>
      <c r="S498" s="189"/>
      <c r="T498" s="190"/>
      <c r="AT498" s="186" t="s">
        <v>133</v>
      </c>
      <c r="AU498" s="186" t="s">
        <v>82</v>
      </c>
      <c r="AV498" s="11" t="s">
        <v>75</v>
      </c>
      <c r="AW498" s="11" t="s">
        <v>34</v>
      </c>
      <c r="AX498" s="11" t="s">
        <v>70</v>
      </c>
      <c r="AY498" s="186" t="s">
        <v>123</v>
      </c>
    </row>
    <row r="499" spans="2:65" s="12" customFormat="1" x14ac:dyDescent="0.3">
      <c r="B499" s="191"/>
      <c r="D499" s="183" t="s">
        <v>133</v>
      </c>
      <c r="E499" s="192" t="s">
        <v>5</v>
      </c>
      <c r="F499" s="193" t="s">
        <v>665</v>
      </c>
      <c r="H499" s="194">
        <v>30.888000000000002</v>
      </c>
      <c r="I499" s="195"/>
      <c r="L499" s="191"/>
      <c r="M499" s="196"/>
      <c r="N499" s="197"/>
      <c r="O499" s="197"/>
      <c r="P499" s="197"/>
      <c r="Q499" s="197"/>
      <c r="R499" s="197"/>
      <c r="S499" s="197"/>
      <c r="T499" s="198"/>
      <c r="AT499" s="192" t="s">
        <v>133</v>
      </c>
      <c r="AU499" s="192" t="s">
        <v>82</v>
      </c>
      <c r="AV499" s="12" t="s">
        <v>82</v>
      </c>
      <c r="AW499" s="12" t="s">
        <v>34</v>
      </c>
      <c r="AX499" s="12" t="s">
        <v>70</v>
      </c>
      <c r="AY499" s="192" t="s">
        <v>123</v>
      </c>
    </row>
    <row r="500" spans="2:65" s="11" customFormat="1" x14ac:dyDescent="0.3">
      <c r="B500" s="182"/>
      <c r="D500" s="183" t="s">
        <v>133</v>
      </c>
      <c r="E500" s="184" t="s">
        <v>5</v>
      </c>
      <c r="F500" s="185" t="s">
        <v>682</v>
      </c>
      <c r="H500" s="186" t="s">
        <v>5</v>
      </c>
      <c r="I500" s="187"/>
      <c r="L500" s="182"/>
      <c r="M500" s="188"/>
      <c r="N500" s="189"/>
      <c r="O500" s="189"/>
      <c r="P500" s="189"/>
      <c r="Q500" s="189"/>
      <c r="R500" s="189"/>
      <c r="S500" s="189"/>
      <c r="T500" s="190"/>
      <c r="AT500" s="186" t="s">
        <v>133</v>
      </c>
      <c r="AU500" s="186" t="s">
        <v>82</v>
      </c>
      <c r="AV500" s="11" t="s">
        <v>75</v>
      </c>
      <c r="AW500" s="11" t="s">
        <v>34</v>
      </c>
      <c r="AX500" s="11" t="s">
        <v>70</v>
      </c>
      <c r="AY500" s="186" t="s">
        <v>123</v>
      </c>
    </row>
    <row r="501" spans="2:65" s="12" customFormat="1" x14ac:dyDescent="0.3">
      <c r="B501" s="191"/>
      <c r="D501" s="183" t="s">
        <v>133</v>
      </c>
      <c r="E501" s="192" t="s">
        <v>5</v>
      </c>
      <c r="F501" s="193" t="s">
        <v>514</v>
      </c>
      <c r="H501" s="194">
        <v>17.100000000000001</v>
      </c>
      <c r="I501" s="195"/>
      <c r="L501" s="191"/>
      <c r="M501" s="196"/>
      <c r="N501" s="197"/>
      <c r="O501" s="197"/>
      <c r="P501" s="197"/>
      <c r="Q501" s="197"/>
      <c r="R501" s="197"/>
      <c r="S501" s="197"/>
      <c r="T501" s="198"/>
      <c r="AT501" s="192" t="s">
        <v>133</v>
      </c>
      <c r="AU501" s="192" t="s">
        <v>82</v>
      </c>
      <c r="AV501" s="12" t="s">
        <v>82</v>
      </c>
      <c r="AW501" s="12" t="s">
        <v>34</v>
      </c>
      <c r="AX501" s="12" t="s">
        <v>70</v>
      </c>
      <c r="AY501" s="192" t="s">
        <v>123</v>
      </c>
    </row>
    <row r="502" spans="2:65" s="13" customFormat="1" x14ac:dyDescent="0.3">
      <c r="B502" s="199"/>
      <c r="D502" s="200" t="s">
        <v>133</v>
      </c>
      <c r="E502" s="201" t="s">
        <v>5</v>
      </c>
      <c r="F502" s="202" t="s">
        <v>140</v>
      </c>
      <c r="H502" s="203">
        <v>171.828</v>
      </c>
      <c r="I502" s="204"/>
      <c r="L502" s="199"/>
      <c r="M502" s="205"/>
      <c r="N502" s="206"/>
      <c r="O502" s="206"/>
      <c r="P502" s="206"/>
      <c r="Q502" s="206"/>
      <c r="R502" s="206"/>
      <c r="S502" s="206"/>
      <c r="T502" s="207"/>
      <c r="AT502" s="208" t="s">
        <v>133</v>
      </c>
      <c r="AU502" s="208" t="s">
        <v>82</v>
      </c>
      <c r="AV502" s="13" t="s">
        <v>131</v>
      </c>
      <c r="AW502" s="13" t="s">
        <v>34</v>
      </c>
      <c r="AX502" s="13" t="s">
        <v>75</v>
      </c>
      <c r="AY502" s="208" t="s">
        <v>123</v>
      </c>
    </row>
    <row r="503" spans="2:65" s="1" customFormat="1" ht="31.5" customHeight="1" x14ac:dyDescent="0.3">
      <c r="B503" s="169"/>
      <c r="C503" s="170">
        <v>118</v>
      </c>
      <c r="D503" s="170" t="s">
        <v>126</v>
      </c>
      <c r="E503" s="171" t="s">
        <v>683</v>
      </c>
      <c r="F503" s="172" t="s">
        <v>684</v>
      </c>
      <c r="G503" s="173" t="s">
        <v>189</v>
      </c>
      <c r="H503" s="174">
        <v>888.51300000000003</v>
      </c>
      <c r="I503" s="175"/>
      <c r="J503" s="176">
        <f>ROUND(I503*H503,2)</f>
        <v>0</v>
      </c>
      <c r="K503" s="172" t="s">
        <v>130</v>
      </c>
      <c r="L503" s="41"/>
      <c r="M503" s="177" t="s">
        <v>5</v>
      </c>
      <c r="N503" s="178" t="s">
        <v>41</v>
      </c>
      <c r="O503" s="42"/>
      <c r="P503" s="179">
        <f>O503*H503</f>
        <v>0</v>
      </c>
      <c r="Q503" s="179">
        <v>2.7E-4</v>
      </c>
      <c r="R503" s="179">
        <f>Q503*H503</f>
        <v>0.23989851000000001</v>
      </c>
      <c r="S503" s="179">
        <v>0</v>
      </c>
      <c r="T503" s="180">
        <f>S503*H503</f>
        <v>0</v>
      </c>
      <c r="AR503" s="24" t="s">
        <v>230</v>
      </c>
      <c r="AT503" s="24" t="s">
        <v>126</v>
      </c>
      <c r="AU503" s="24" t="s">
        <v>82</v>
      </c>
      <c r="AY503" s="24" t="s">
        <v>123</v>
      </c>
      <c r="BE503" s="181">
        <f>IF(N503="základní",J503,0)</f>
        <v>0</v>
      </c>
      <c r="BF503" s="181">
        <f>IF(N503="snížená",J503,0)</f>
        <v>0</v>
      </c>
      <c r="BG503" s="181">
        <f>IF(N503="zákl. přenesená",J503,0)</f>
        <v>0</v>
      </c>
      <c r="BH503" s="181">
        <f>IF(N503="sníž. přenesená",J503,0)</f>
        <v>0</v>
      </c>
      <c r="BI503" s="181">
        <f>IF(N503="nulová",J503,0)</f>
        <v>0</v>
      </c>
      <c r="BJ503" s="24" t="s">
        <v>75</v>
      </c>
      <c r="BK503" s="181">
        <f>ROUND(I503*H503,2)</f>
        <v>0</v>
      </c>
      <c r="BL503" s="24" t="s">
        <v>230</v>
      </c>
      <c r="BM503" s="24" t="s">
        <v>685</v>
      </c>
    </row>
    <row r="504" spans="2:65" s="11" customFormat="1" x14ac:dyDescent="0.3">
      <c r="B504" s="182"/>
      <c r="D504" s="183" t="s">
        <v>133</v>
      </c>
      <c r="E504" s="184" t="s">
        <v>5</v>
      </c>
      <c r="F504" s="185" t="s">
        <v>651</v>
      </c>
      <c r="H504" s="186" t="s">
        <v>5</v>
      </c>
      <c r="I504" s="187"/>
      <c r="L504" s="182"/>
      <c r="M504" s="188"/>
      <c r="N504" s="189"/>
      <c r="O504" s="189"/>
      <c r="P504" s="189"/>
      <c r="Q504" s="189"/>
      <c r="R504" s="189"/>
      <c r="S504" s="189"/>
      <c r="T504" s="190"/>
      <c r="AT504" s="186" t="s">
        <v>133</v>
      </c>
      <c r="AU504" s="186" t="s">
        <v>82</v>
      </c>
      <c r="AV504" s="11" t="s">
        <v>75</v>
      </c>
      <c r="AW504" s="11" t="s">
        <v>34</v>
      </c>
      <c r="AX504" s="11" t="s">
        <v>70</v>
      </c>
      <c r="AY504" s="186" t="s">
        <v>123</v>
      </c>
    </row>
    <row r="505" spans="2:65" s="11" customFormat="1" x14ac:dyDescent="0.3">
      <c r="B505" s="182"/>
      <c r="D505" s="183" t="s">
        <v>133</v>
      </c>
      <c r="E505" s="184" t="s">
        <v>5</v>
      </c>
      <c r="F505" s="185" t="s">
        <v>652</v>
      </c>
      <c r="H505" s="186" t="s">
        <v>5</v>
      </c>
      <c r="I505" s="187"/>
      <c r="L505" s="182"/>
      <c r="M505" s="188"/>
      <c r="N505" s="189"/>
      <c r="O505" s="189"/>
      <c r="P505" s="189"/>
      <c r="Q505" s="189"/>
      <c r="R505" s="189"/>
      <c r="S505" s="189"/>
      <c r="T505" s="190"/>
      <c r="AT505" s="186" t="s">
        <v>133</v>
      </c>
      <c r="AU505" s="186" t="s">
        <v>82</v>
      </c>
      <c r="AV505" s="11" t="s">
        <v>75</v>
      </c>
      <c r="AW505" s="11" t="s">
        <v>34</v>
      </c>
      <c r="AX505" s="11" t="s">
        <v>70</v>
      </c>
      <c r="AY505" s="186" t="s">
        <v>123</v>
      </c>
    </row>
    <row r="506" spans="2:65" s="12" customFormat="1" x14ac:dyDescent="0.3">
      <c r="B506" s="191"/>
      <c r="D506" s="183" t="s">
        <v>133</v>
      </c>
      <c r="E506" s="192" t="s">
        <v>5</v>
      </c>
      <c r="F506" s="193" t="s">
        <v>653</v>
      </c>
      <c r="H506" s="194">
        <v>113.45699999999999</v>
      </c>
      <c r="I506" s="195"/>
      <c r="L506" s="191"/>
      <c r="M506" s="196"/>
      <c r="N506" s="197"/>
      <c r="O506" s="197"/>
      <c r="P506" s="197"/>
      <c r="Q506" s="197"/>
      <c r="R506" s="197"/>
      <c r="S506" s="197"/>
      <c r="T506" s="198"/>
      <c r="AT506" s="192" t="s">
        <v>133</v>
      </c>
      <c r="AU506" s="192" t="s">
        <v>82</v>
      </c>
      <c r="AV506" s="12" t="s">
        <v>82</v>
      </c>
      <c r="AW506" s="12" t="s">
        <v>34</v>
      </c>
      <c r="AX506" s="12" t="s">
        <v>70</v>
      </c>
      <c r="AY506" s="192" t="s">
        <v>123</v>
      </c>
    </row>
    <row r="507" spans="2:65" s="12" customFormat="1" ht="27" x14ac:dyDescent="0.3">
      <c r="B507" s="191"/>
      <c r="D507" s="183" t="s">
        <v>133</v>
      </c>
      <c r="E507" s="192" t="s">
        <v>5</v>
      </c>
      <c r="F507" s="193" t="s">
        <v>654</v>
      </c>
      <c r="H507" s="194">
        <v>120.52200000000001</v>
      </c>
      <c r="I507" s="195"/>
      <c r="L507" s="191"/>
      <c r="M507" s="196"/>
      <c r="N507" s="197"/>
      <c r="O507" s="197"/>
      <c r="P507" s="197"/>
      <c r="Q507" s="197"/>
      <c r="R507" s="197"/>
      <c r="S507" s="197"/>
      <c r="T507" s="198"/>
      <c r="AT507" s="192" t="s">
        <v>133</v>
      </c>
      <c r="AU507" s="192" t="s">
        <v>82</v>
      </c>
      <c r="AV507" s="12" t="s">
        <v>82</v>
      </c>
      <c r="AW507" s="12" t="s">
        <v>34</v>
      </c>
      <c r="AX507" s="12" t="s">
        <v>70</v>
      </c>
      <c r="AY507" s="192" t="s">
        <v>123</v>
      </c>
    </row>
    <row r="508" spans="2:65" s="12" customFormat="1" x14ac:dyDescent="0.3">
      <c r="B508" s="191"/>
      <c r="D508" s="183" t="s">
        <v>133</v>
      </c>
      <c r="E508" s="192" t="s">
        <v>5</v>
      </c>
      <c r="F508" s="193" t="s">
        <v>655</v>
      </c>
      <c r="H508" s="194">
        <v>124.711</v>
      </c>
      <c r="I508" s="195"/>
      <c r="L508" s="191"/>
      <c r="M508" s="196"/>
      <c r="N508" s="197"/>
      <c r="O508" s="197"/>
      <c r="P508" s="197"/>
      <c r="Q508" s="197"/>
      <c r="R508" s="197"/>
      <c r="S508" s="197"/>
      <c r="T508" s="198"/>
      <c r="AT508" s="192" t="s">
        <v>133</v>
      </c>
      <c r="AU508" s="192" t="s">
        <v>82</v>
      </c>
      <c r="AV508" s="12" t="s">
        <v>82</v>
      </c>
      <c r="AW508" s="12" t="s">
        <v>34</v>
      </c>
      <c r="AX508" s="12" t="s">
        <v>70</v>
      </c>
      <c r="AY508" s="192" t="s">
        <v>123</v>
      </c>
    </row>
    <row r="509" spans="2:65" s="12" customFormat="1" x14ac:dyDescent="0.3">
      <c r="B509" s="191"/>
      <c r="D509" s="183" t="s">
        <v>133</v>
      </c>
      <c r="E509" s="192" t="s">
        <v>5</v>
      </c>
      <c r="F509" s="193" t="s">
        <v>656</v>
      </c>
      <c r="H509" s="194">
        <v>123.871</v>
      </c>
      <c r="I509" s="195"/>
      <c r="L509" s="191"/>
      <c r="M509" s="196"/>
      <c r="N509" s="197"/>
      <c r="O509" s="197"/>
      <c r="P509" s="197"/>
      <c r="Q509" s="197"/>
      <c r="R509" s="197"/>
      <c r="S509" s="197"/>
      <c r="T509" s="198"/>
      <c r="AT509" s="192" t="s">
        <v>133</v>
      </c>
      <c r="AU509" s="192" t="s">
        <v>82</v>
      </c>
      <c r="AV509" s="12" t="s">
        <v>82</v>
      </c>
      <c r="AW509" s="12" t="s">
        <v>34</v>
      </c>
      <c r="AX509" s="12" t="s">
        <v>70</v>
      </c>
      <c r="AY509" s="192" t="s">
        <v>123</v>
      </c>
    </row>
    <row r="510" spans="2:65" s="12" customFormat="1" x14ac:dyDescent="0.3">
      <c r="B510" s="191"/>
      <c r="D510" s="183" t="s">
        <v>133</v>
      </c>
      <c r="E510" s="192" t="s">
        <v>5</v>
      </c>
      <c r="F510" s="193" t="s">
        <v>657</v>
      </c>
      <c r="H510" s="194">
        <v>68.977999999999994</v>
      </c>
      <c r="I510" s="195"/>
      <c r="L510" s="191"/>
      <c r="M510" s="196"/>
      <c r="N510" s="197"/>
      <c r="O510" s="197"/>
      <c r="P510" s="197"/>
      <c r="Q510" s="197"/>
      <c r="R510" s="197"/>
      <c r="S510" s="197"/>
      <c r="T510" s="198"/>
      <c r="AT510" s="192" t="s">
        <v>133</v>
      </c>
      <c r="AU510" s="192" t="s">
        <v>82</v>
      </c>
      <c r="AV510" s="12" t="s">
        <v>82</v>
      </c>
      <c r="AW510" s="12" t="s">
        <v>34</v>
      </c>
      <c r="AX510" s="12" t="s">
        <v>70</v>
      </c>
      <c r="AY510" s="192" t="s">
        <v>123</v>
      </c>
    </row>
    <row r="511" spans="2:65" s="12" customFormat="1" x14ac:dyDescent="0.3">
      <c r="B511" s="191"/>
      <c r="D511" s="183" t="s">
        <v>133</v>
      </c>
      <c r="E511" s="192" t="s">
        <v>5</v>
      </c>
      <c r="F511" s="193" t="s">
        <v>658</v>
      </c>
      <c r="H511" s="194">
        <v>69.463999999999999</v>
      </c>
      <c r="I511" s="195"/>
      <c r="L511" s="191"/>
      <c r="M511" s="196"/>
      <c r="N511" s="197"/>
      <c r="O511" s="197"/>
      <c r="P511" s="197"/>
      <c r="Q511" s="197"/>
      <c r="R511" s="197"/>
      <c r="S511" s="197"/>
      <c r="T511" s="198"/>
      <c r="AT511" s="192" t="s">
        <v>133</v>
      </c>
      <c r="AU511" s="192" t="s">
        <v>82</v>
      </c>
      <c r="AV511" s="12" t="s">
        <v>82</v>
      </c>
      <c r="AW511" s="12" t="s">
        <v>34</v>
      </c>
      <c r="AX511" s="12" t="s">
        <v>70</v>
      </c>
      <c r="AY511" s="192" t="s">
        <v>123</v>
      </c>
    </row>
    <row r="512" spans="2:65" s="11" customFormat="1" x14ac:dyDescent="0.3">
      <c r="B512" s="182"/>
      <c r="D512" s="183" t="s">
        <v>133</v>
      </c>
      <c r="E512" s="184" t="s">
        <v>5</v>
      </c>
      <c r="F512" s="185" t="s">
        <v>674</v>
      </c>
      <c r="H512" s="186" t="s">
        <v>5</v>
      </c>
      <c r="I512" s="187"/>
      <c r="L512" s="182"/>
      <c r="M512" s="188"/>
      <c r="N512" s="189"/>
      <c r="O512" s="189"/>
      <c r="P512" s="189"/>
      <c r="Q512" s="189"/>
      <c r="R512" s="189"/>
      <c r="S512" s="189"/>
      <c r="T512" s="190"/>
      <c r="AT512" s="186" t="s">
        <v>133</v>
      </c>
      <c r="AU512" s="186" t="s">
        <v>82</v>
      </c>
      <c r="AV512" s="11" t="s">
        <v>75</v>
      </c>
      <c r="AW512" s="11" t="s">
        <v>34</v>
      </c>
      <c r="AX512" s="11" t="s">
        <v>70</v>
      </c>
      <c r="AY512" s="186" t="s">
        <v>123</v>
      </c>
    </row>
    <row r="513" spans="2:65" s="11" customFormat="1" x14ac:dyDescent="0.3">
      <c r="B513" s="182"/>
      <c r="D513" s="183" t="s">
        <v>133</v>
      </c>
      <c r="E513" s="184" t="s">
        <v>5</v>
      </c>
      <c r="F513" s="185" t="s">
        <v>508</v>
      </c>
      <c r="H513" s="186" t="s">
        <v>5</v>
      </c>
      <c r="I513" s="187"/>
      <c r="L513" s="182"/>
      <c r="M513" s="188"/>
      <c r="N513" s="189"/>
      <c r="O513" s="189"/>
      <c r="P513" s="189"/>
      <c r="Q513" s="189"/>
      <c r="R513" s="189"/>
      <c r="S513" s="189"/>
      <c r="T513" s="190"/>
      <c r="AT513" s="186" t="s">
        <v>133</v>
      </c>
      <c r="AU513" s="186" t="s">
        <v>82</v>
      </c>
      <c r="AV513" s="11" t="s">
        <v>75</v>
      </c>
      <c r="AW513" s="11" t="s">
        <v>34</v>
      </c>
      <c r="AX513" s="11" t="s">
        <v>70</v>
      </c>
      <c r="AY513" s="186" t="s">
        <v>123</v>
      </c>
    </row>
    <row r="514" spans="2:65" s="12" customFormat="1" x14ac:dyDescent="0.3">
      <c r="B514" s="191"/>
      <c r="D514" s="183" t="s">
        <v>133</v>
      </c>
      <c r="E514" s="192" t="s">
        <v>5</v>
      </c>
      <c r="F514" s="193" t="s">
        <v>509</v>
      </c>
      <c r="H514" s="194">
        <v>35.51</v>
      </c>
      <c r="I514" s="195"/>
      <c r="L514" s="191"/>
      <c r="M514" s="196"/>
      <c r="N514" s="197"/>
      <c r="O514" s="197"/>
      <c r="P514" s="197"/>
      <c r="Q514" s="197"/>
      <c r="R514" s="197"/>
      <c r="S514" s="197"/>
      <c r="T514" s="198"/>
      <c r="AT514" s="192" t="s">
        <v>133</v>
      </c>
      <c r="AU514" s="192" t="s">
        <v>82</v>
      </c>
      <c r="AV514" s="12" t="s">
        <v>82</v>
      </c>
      <c r="AW514" s="12" t="s">
        <v>34</v>
      </c>
      <c r="AX514" s="12" t="s">
        <v>70</v>
      </c>
      <c r="AY514" s="192" t="s">
        <v>123</v>
      </c>
    </row>
    <row r="515" spans="2:65" s="12" customFormat="1" x14ac:dyDescent="0.3">
      <c r="B515" s="191"/>
      <c r="D515" s="183" t="s">
        <v>133</v>
      </c>
      <c r="E515" s="192" t="s">
        <v>5</v>
      </c>
      <c r="F515" s="193" t="s">
        <v>675</v>
      </c>
      <c r="H515" s="194">
        <v>34.4</v>
      </c>
      <c r="I515" s="195"/>
      <c r="L515" s="191"/>
      <c r="M515" s="196"/>
      <c r="N515" s="197"/>
      <c r="O515" s="197"/>
      <c r="P515" s="197"/>
      <c r="Q515" s="197"/>
      <c r="R515" s="197"/>
      <c r="S515" s="197"/>
      <c r="T515" s="198"/>
      <c r="AT515" s="192" t="s">
        <v>133</v>
      </c>
      <c r="AU515" s="192" t="s">
        <v>82</v>
      </c>
      <c r="AV515" s="12" t="s">
        <v>82</v>
      </c>
      <c r="AW515" s="12" t="s">
        <v>34</v>
      </c>
      <c r="AX515" s="12" t="s">
        <v>70</v>
      </c>
      <c r="AY515" s="192" t="s">
        <v>123</v>
      </c>
    </row>
    <row r="516" spans="2:65" s="12" customFormat="1" x14ac:dyDescent="0.3">
      <c r="B516" s="191"/>
      <c r="D516" s="183" t="s">
        <v>133</v>
      </c>
      <c r="E516" s="192" t="s">
        <v>5</v>
      </c>
      <c r="F516" s="193" t="s">
        <v>511</v>
      </c>
      <c r="H516" s="194">
        <v>31.1</v>
      </c>
      <c r="I516" s="195"/>
      <c r="L516" s="191"/>
      <c r="M516" s="196"/>
      <c r="N516" s="197"/>
      <c r="O516" s="197"/>
      <c r="P516" s="197"/>
      <c r="Q516" s="197"/>
      <c r="R516" s="197"/>
      <c r="S516" s="197"/>
      <c r="T516" s="198"/>
      <c r="AT516" s="192" t="s">
        <v>133</v>
      </c>
      <c r="AU516" s="192" t="s">
        <v>82</v>
      </c>
      <c r="AV516" s="12" t="s">
        <v>82</v>
      </c>
      <c r="AW516" s="12" t="s">
        <v>34</v>
      </c>
      <c r="AX516" s="12" t="s">
        <v>70</v>
      </c>
      <c r="AY516" s="192" t="s">
        <v>123</v>
      </c>
    </row>
    <row r="517" spans="2:65" s="12" customFormat="1" x14ac:dyDescent="0.3">
      <c r="B517" s="191"/>
      <c r="D517" s="183" t="s">
        <v>133</v>
      </c>
      <c r="E517" s="192" t="s">
        <v>5</v>
      </c>
      <c r="F517" s="193" t="s">
        <v>512</v>
      </c>
      <c r="H517" s="194">
        <v>31</v>
      </c>
      <c r="I517" s="195"/>
      <c r="L517" s="191"/>
      <c r="M517" s="196"/>
      <c r="N517" s="197"/>
      <c r="O517" s="197"/>
      <c r="P517" s="197"/>
      <c r="Q517" s="197"/>
      <c r="R517" s="197"/>
      <c r="S517" s="197"/>
      <c r="T517" s="198"/>
      <c r="AT517" s="192" t="s">
        <v>133</v>
      </c>
      <c r="AU517" s="192" t="s">
        <v>82</v>
      </c>
      <c r="AV517" s="12" t="s">
        <v>82</v>
      </c>
      <c r="AW517" s="12" t="s">
        <v>34</v>
      </c>
      <c r="AX517" s="12" t="s">
        <v>70</v>
      </c>
      <c r="AY517" s="192" t="s">
        <v>123</v>
      </c>
    </row>
    <row r="518" spans="2:65" s="11" customFormat="1" x14ac:dyDescent="0.3">
      <c r="B518" s="182"/>
      <c r="D518" s="183" t="s">
        <v>133</v>
      </c>
      <c r="E518" s="184" t="s">
        <v>5</v>
      </c>
      <c r="F518" s="185" t="s">
        <v>515</v>
      </c>
      <c r="H518" s="186" t="s">
        <v>5</v>
      </c>
      <c r="I518" s="187"/>
      <c r="L518" s="182"/>
      <c r="M518" s="188"/>
      <c r="N518" s="189"/>
      <c r="O518" s="189"/>
      <c r="P518" s="189"/>
      <c r="Q518" s="189"/>
      <c r="R518" s="189"/>
      <c r="S518" s="189"/>
      <c r="T518" s="190"/>
      <c r="AT518" s="186" t="s">
        <v>133</v>
      </c>
      <c r="AU518" s="186" t="s">
        <v>82</v>
      </c>
      <c r="AV518" s="11" t="s">
        <v>75</v>
      </c>
      <c r="AW518" s="11" t="s">
        <v>34</v>
      </c>
      <c r="AX518" s="11" t="s">
        <v>70</v>
      </c>
      <c r="AY518" s="186" t="s">
        <v>123</v>
      </c>
    </row>
    <row r="519" spans="2:65" s="12" customFormat="1" x14ac:dyDescent="0.3">
      <c r="B519" s="191"/>
      <c r="D519" s="183" t="s">
        <v>133</v>
      </c>
      <c r="E519" s="192" t="s">
        <v>5</v>
      </c>
      <c r="F519" s="193" t="s">
        <v>676</v>
      </c>
      <c r="H519" s="194">
        <v>90.5</v>
      </c>
      <c r="I519" s="195"/>
      <c r="L519" s="191"/>
      <c r="M519" s="196"/>
      <c r="N519" s="197"/>
      <c r="O519" s="197"/>
      <c r="P519" s="197"/>
      <c r="Q519" s="197"/>
      <c r="R519" s="197"/>
      <c r="S519" s="197"/>
      <c r="T519" s="198"/>
      <c r="AT519" s="192" t="s">
        <v>133</v>
      </c>
      <c r="AU519" s="192" t="s">
        <v>82</v>
      </c>
      <c r="AV519" s="12" t="s">
        <v>82</v>
      </c>
      <c r="AW519" s="12" t="s">
        <v>34</v>
      </c>
      <c r="AX519" s="12" t="s">
        <v>70</v>
      </c>
      <c r="AY519" s="192" t="s">
        <v>123</v>
      </c>
    </row>
    <row r="520" spans="2:65" s="14" customFormat="1" x14ac:dyDescent="0.3">
      <c r="B520" s="226"/>
      <c r="D520" s="183" t="s">
        <v>133</v>
      </c>
      <c r="E520" s="227" t="s">
        <v>5</v>
      </c>
      <c r="F520" s="228" t="s">
        <v>677</v>
      </c>
      <c r="H520" s="229">
        <v>843.51300000000003</v>
      </c>
      <c r="I520" s="230"/>
      <c r="L520" s="226"/>
      <c r="M520" s="231"/>
      <c r="N520" s="232"/>
      <c r="O520" s="232"/>
      <c r="P520" s="232"/>
      <c r="Q520" s="232"/>
      <c r="R520" s="232"/>
      <c r="S520" s="232"/>
      <c r="T520" s="233"/>
      <c r="AT520" s="227" t="s">
        <v>133</v>
      </c>
      <c r="AU520" s="227" t="s">
        <v>82</v>
      </c>
      <c r="AV520" s="14" t="s">
        <v>124</v>
      </c>
      <c r="AW520" s="14" t="s">
        <v>34</v>
      </c>
      <c r="AX520" s="14" t="s">
        <v>70</v>
      </c>
      <c r="AY520" s="227" t="s">
        <v>123</v>
      </c>
    </row>
    <row r="521" spans="2:65" s="11" customFormat="1" x14ac:dyDescent="0.3">
      <c r="B521" s="182"/>
      <c r="D521" s="183" t="s">
        <v>133</v>
      </c>
      <c r="E521" s="184" t="s">
        <v>5</v>
      </c>
      <c r="F521" s="185" t="s">
        <v>669</v>
      </c>
      <c r="H521" s="186" t="s">
        <v>5</v>
      </c>
      <c r="I521" s="187"/>
      <c r="L521" s="182"/>
      <c r="M521" s="188"/>
      <c r="N521" s="189"/>
      <c r="O521" s="189"/>
      <c r="P521" s="189"/>
      <c r="Q521" s="189"/>
      <c r="R521" s="189"/>
      <c r="S521" s="189"/>
      <c r="T521" s="190"/>
      <c r="AT521" s="186" t="s">
        <v>133</v>
      </c>
      <c r="AU521" s="186" t="s">
        <v>82</v>
      </c>
      <c r="AV521" s="11" t="s">
        <v>75</v>
      </c>
      <c r="AW521" s="11" t="s">
        <v>34</v>
      </c>
      <c r="AX521" s="11" t="s">
        <v>70</v>
      </c>
      <c r="AY521" s="186" t="s">
        <v>123</v>
      </c>
    </row>
    <row r="522" spans="2:65" s="12" customFormat="1" x14ac:dyDescent="0.3">
      <c r="B522" s="191"/>
      <c r="D522" s="183" t="s">
        <v>133</v>
      </c>
      <c r="E522" s="192" t="s">
        <v>5</v>
      </c>
      <c r="F522" s="193" t="s">
        <v>670</v>
      </c>
      <c r="H522" s="194">
        <v>45</v>
      </c>
      <c r="I522" s="195"/>
      <c r="L522" s="191"/>
      <c r="M522" s="196"/>
      <c r="N522" s="197"/>
      <c r="O522" s="197"/>
      <c r="P522" s="197"/>
      <c r="Q522" s="197"/>
      <c r="R522" s="197"/>
      <c r="S522" s="197"/>
      <c r="T522" s="198"/>
      <c r="AT522" s="192" t="s">
        <v>133</v>
      </c>
      <c r="AU522" s="192" t="s">
        <v>82</v>
      </c>
      <c r="AV522" s="12" t="s">
        <v>82</v>
      </c>
      <c r="AW522" s="12" t="s">
        <v>34</v>
      </c>
      <c r="AX522" s="12" t="s">
        <v>70</v>
      </c>
      <c r="AY522" s="192" t="s">
        <v>123</v>
      </c>
    </row>
    <row r="523" spans="2:65" s="14" customFormat="1" x14ac:dyDescent="0.3">
      <c r="B523" s="226"/>
      <c r="D523" s="183" t="s">
        <v>133</v>
      </c>
      <c r="E523" s="227" t="s">
        <v>5</v>
      </c>
      <c r="F523" s="228" t="s">
        <v>677</v>
      </c>
      <c r="H523" s="229">
        <v>45</v>
      </c>
      <c r="I523" s="230"/>
      <c r="L523" s="226"/>
      <c r="M523" s="231"/>
      <c r="N523" s="232"/>
      <c r="O523" s="232"/>
      <c r="P523" s="232"/>
      <c r="Q523" s="232"/>
      <c r="R523" s="232"/>
      <c r="S523" s="232"/>
      <c r="T523" s="233"/>
      <c r="AT523" s="227" t="s">
        <v>133</v>
      </c>
      <c r="AU523" s="227" t="s">
        <v>82</v>
      </c>
      <c r="AV523" s="14" t="s">
        <v>124</v>
      </c>
      <c r="AW523" s="14" t="s">
        <v>34</v>
      </c>
      <c r="AX523" s="14" t="s">
        <v>70</v>
      </c>
      <c r="AY523" s="227" t="s">
        <v>123</v>
      </c>
    </row>
    <row r="524" spans="2:65" s="13" customFormat="1" x14ac:dyDescent="0.3">
      <c r="B524" s="199"/>
      <c r="D524" s="200" t="s">
        <v>133</v>
      </c>
      <c r="E524" s="201" t="s">
        <v>5</v>
      </c>
      <c r="F524" s="202" t="s">
        <v>140</v>
      </c>
      <c r="H524" s="203">
        <v>888.51300000000003</v>
      </c>
      <c r="I524" s="204"/>
      <c r="L524" s="199"/>
      <c r="M524" s="205"/>
      <c r="N524" s="206"/>
      <c r="O524" s="206"/>
      <c r="P524" s="206"/>
      <c r="Q524" s="206"/>
      <c r="R524" s="206"/>
      <c r="S524" s="206"/>
      <c r="T524" s="207"/>
      <c r="AT524" s="208" t="s">
        <v>133</v>
      </c>
      <c r="AU524" s="208" t="s">
        <v>82</v>
      </c>
      <c r="AV524" s="13" t="s">
        <v>131</v>
      </c>
      <c r="AW524" s="13" t="s">
        <v>34</v>
      </c>
      <c r="AX524" s="13" t="s">
        <v>75</v>
      </c>
      <c r="AY524" s="208" t="s">
        <v>123</v>
      </c>
    </row>
    <row r="525" spans="2:65" s="1" customFormat="1" ht="31.5" customHeight="1" x14ac:dyDescent="0.3">
      <c r="B525" s="169"/>
      <c r="C525" s="170">
        <v>119</v>
      </c>
      <c r="D525" s="170" t="s">
        <v>126</v>
      </c>
      <c r="E525" s="171" t="s">
        <v>686</v>
      </c>
      <c r="F525" s="172" t="s">
        <v>687</v>
      </c>
      <c r="G525" s="173" t="s">
        <v>189</v>
      </c>
      <c r="H525" s="174">
        <v>171.828</v>
      </c>
      <c r="I525" s="175"/>
      <c r="J525" s="176">
        <f>ROUND(I525*H525,2)</f>
        <v>0</v>
      </c>
      <c r="K525" s="172" t="s">
        <v>130</v>
      </c>
      <c r="L525" s="41"/>
      <c r="M525" s="177" t="s">
        <v>5</v>
      </c>
      <c r="N525" s="178" t="s">
        <v>41</v>
      </c>
      <c r="O525" s="42"/>
      <c r="P525" s="179">
        <f>O525*H525</f>
        <v>0</v>
      </c>
      <c r="Q525" s="179">
        <v>2.7E-4</v>
      </c>
      <c r="R525" s="179">
        <f>Q525*H525</f>
        <v>4.639356E-2</v>
      </c>
      <c r="S525" s="179">
        <v>0</v>
      </c>
      <c r="T525" s="180">
        <f>S525*H525</f>
        <v>0</v>
      </c>
      <c r="AR525" s="24" t="s">
        <v>230</v>
      </c>
      <c r="AT525" s="24" t="s">
        <v>126</v>
      </c>
      <c r="AU525" s="24" t="s">
        <v>82</v>
      </c>
      <c r="AY525" s="24" t="s">
        <v>123</v>
      </c>
      <c r="BE525" s="181">
        <f>IF(N525="základní",J525,0)</f>
        <v>0</v>
      </c>
      <c r="BF525" s="181">
        <f>IF(N525="snížená",J525,0)</f>
        <v>0</v>
      </c>
      <c r="BG525" s="181">
        <f>IF(N525="zákl. přenesená",J525,0)</f>
        <v>0</v>
      </c>
      <c r="BH525" s="181">
        <f>IF(N525="sníž. přenesená",J525,0)</f>
        <v>0</v>
      </c>
      <c r="BI525" s="181">
        <f>IF(N525="nulová",J525,0)</f>
        <v>0</v>
      </c>
      <c r="BJ525" s="24" t="s">
        <v>75</v>
      </c>
      <c r="BK525" s="181">
        <f>ROUND(I525*H525,2)</f>
        <v>0</v>
      </c>
      <c r="BL525" s="24" t="s">
        <v>230</v>
      </c>
      <c r="BM525" s="24" t="s">
        <v>688</v>
      </c>
    </row>
    <row r="526" spans="2:65" s="11" customFormat="1" x14ac:dyDescent="0.3">
      <c r="B526" s="182"/>
      <c r="D526" s="183" t="s">
        <v>133</v>
      </c>
      <c r="E526" s="184" t="s">
        <v>5</v>
      </c>
      <c r="F526" s="185" t="s">
        <v>651</v>
      </c>
      <c r="H526" s="186" t="s">
        <v>5</v>
      </c>
      <c r="I526" s="187"/>
      <c r="L526" s="182"/>
      <c r="M526" s="188"/>
      <c r="N526" s="189"/>
      <c r="O526" s="189"/>
      <c r="P526" s="189"/>
      <c r="Q526" s="189"/>
      <c r="R526" s="189"/>
      <c r="S526" s="189"/>
      <c r="T526" s="190"/>
      <c r="AT526" s="186" t="s">
        <v>133</v>
      </c>
      <c r="AU526" s="186" t="s">
        <v>82</v>
      </c>
      <c r="AV526" s="11" t="s">
        <v>75</v>
      </c>
      <c r="AW526" s="11" t="s">
        <v>34</v>
      </c>
      <c r="AX526" s="11" t="s">
        <v>70</v>
      </c>
      <c r="AY526" s="186" t="s">
        <v>123</v>
      </c>
    </row>
    <row r="527" spans="2:65" s="11" customFormat="1" x14ac:dyDescent="0.3">
      <c r="B527" s="182"/>
      <c r="D527" s="183" t="s">
        <v>133</v>
      </c>
      <c r="E527" s="184" t="s">
        <v>5</v>
      </c>
      <c r="F527" s="185" t="s">
        <v>681</v>
      </c>
      <c r="H527" s="186" t="s">
        <v>5</v>
      </c>
      <c r="I527" s="187"/>
      <c r="L527" s="182"/>
      <c r="M527" s="188"/>
      <c r="N527" s="189"/>
      <c r="O527" s="189"/>
      <c r="P527" s="189"/>
      <c r="Q527" s="189"/>
      <c r="R527" s="189"/>
      <c r="S527" s="189"/>
      <c r="T527" s="190"/>
      <c r="AT527" s="186" t="s">
        <v>133</v>
      </c>
      <c r="AU527" s="186" t="s">
        <v>82</v>
      </c>
      <c r="AV527" s="11" t="s">
        <v>75</v>
      </c>
      <c r="AW527" s="11" t="s">
        <v>34</v>
      </c>
      <c r="AX527" s="11" t="s">
        <v>70</v>
      </c>
      <c r="AY527" s="186" t="s">
        <v>123</v>
      </c>
    </row>
    <row r="528" spans="2:65" s="12" customFormat="1" x14ac:dyDescent="0.3">
      <c r="B528" s="191"/>
      <c r="D528" s="183" t="s">
        <v>133</v>
      </c>
      <c r="E528" s="192" t="s">
        <v>5</v>
      </c>
      <c r="F528" s="193" t="s">
        <v>663</v>
      </c>
      <c r="H528" s="194">
        <v>123.84</v>
      </c>
      <c r="I528" s="195"/>
      <c r="L528" s="191"/>
      <c r="M528" s="196"/>
      <c r="N528" s="197"/>
      <c r="O528" s="197"/>
      <c r="P528" s="197"/>
      <c r="Q528" s="197"/>
      <c r="R528" s="197"/>
      <c r="S528" s="197"/>
      <c r="T528" s="198"/>
      <c r="AT528" s="192" t="s">
        <v>133</v>
      </c>
      <c r="AU528" s="192" t="s">
        <v>82</v>
      </c>
      <c r="AV528" s="12" t="s">
        <v>82</v>
      </c>
      <c r="AW528" s="12" t="s">
        <v>34</v>
      </c>
      <c r="AX528" s="12" t="s">
        <v>70</v>
      </c>
      <c r="AY528" s="192" t="s">
        <v>123</v>
      </c>
    </row>
    <row r="529" spans="2:65" s="11" customFormat="1" x14ac:dyDescent="0.3">
      <c r="B529" s="182"/>
      <c r="D529" s="183" t="s">
        <v>133</v>
      </c>
      <c r="E529" s="184" t="s">
        <v>5</v>
      </c>
      <c r="F529" s="185" t="s">
        <v>664</v>
      </c>
      <c r="H529" s="186" t="s">
        <v>5</v>
      </c>
      <c r="I529" s="187"/>
      <c r="L529" s="182"/>
      <c r="M529" s="188"/>
      <c r="N529" s="189"/>
      <c r="O529" s="189"/>
      <c r="P529" s="189"/>
      <c r="Q529" s="189"/>
      <c r="R529" s="189"/>
      <c r="S529" s="189"/>
      <c r="T529" s="190"/>
      <c r="AT529" s="186" t="s">
        <v>133</v>
      </c>
      <c r="AU529" s="186" t="s">
        <v>82</v>
      </c>
      <c r="AV529" s="11" t="s">
        <v>75</v>
      </c>
      <c r="AW529" s="11" t="s">
        <v>34</v>
      </c>
      <c r="AX529" s="11" t="s">
        <v>70</v>
      </c>
      <c r="AY529" s="186" t="s">
        <v>123</v>
      </c>
    </row>
    <row r="530" spans="2:65" s="12" customFormat="1" x14ac:dyDescent="0.3">
      <c r="B530" s="191"/>
      <c r="D530" s="183" t="s">
        <v>133</v>
      </c>
      <c r="E530" s="192" t="s">
        <v>5</v>
      </c>
      <c r="F530" s="193" t="s">
        <v>665</v>
      </c>
      <c r="H530" s="194">
        <v>30.888000000000002</v>
      </c>
      <c r="I530" s="195"/>
      <c r="L530" s="191"/>
      <c r="M530" s="196"/>
      <c r="N530" s="197"/>
      <c r="O530" s="197"/>
      <c r="P530" s="197"/>
      <c r="Q530" s="197"/>
      <c r="R530" s="197"/>
      <c r="S530" s="197"/>
      <c r="T530" s="198"/>
      <c r="AT530" s="192" t="s">
        <v>133</v>
      </c>
      <c r="AU530" s="192" t="s">
        <v>82</v>
      </c>
      <c r="AV530" s="12" t="s">
        <v>82</v>
      </c>
      <c r="AW530" s="12" t="s">
        <v>34</v>
      </c>
      <c r="AX530" s="12" t="s">
        <v>70</v>
      </c>
      <c r="AY530" s="192" t="s">
        <v>123</v>
      </c>
    </row>
    <row r="531" spans="2:65" s="11" customFormat="1" x14ac:dyDescent="0.3">
      <c r="B531" s="182"/>
      <c r="D531" s="183" t="s">
        <v>133</v>
      </c>
      <c r="E531" s="184" t="s">
        <v>5</v>
      </c>
      <c r="F531" s="185" t="s">
        <v>682</v>
      </c>
      <c r="H531" s="186" t="s">
        <v>5</v>
      </c>
      <c r="I531" s="187"/>
      <c r="L531" s="182"/>
      <c r="M531" s="188"/>
      <c r="N531" s="189"/>
      <c r="O531" s="189"/>
      <c r="P531" s="189"/>
      <c r="Q531" s="189"/>
      <c r="R531" s="189"/>
      <c r="S531" s="189"/>
      <c r="T531" s="190"/>
      <c r="AT531" s="186" t="s">
        <v>133</v>
      </c>
      <c r="AU531" s="186" t="s">
        <v>82</v>
      </c>
      <c r="AV531" s="11" t="s">
        <v>75</v>
      </c>
      <c r="AW531" s="11" t="s">
        <v>34</v>
      </c>
      <c r="AX531" s="11" t="s">
        <v>70</v>
      </c>
      <c r="AY531" s="186" t="s">
        <v>123</v>
      </c>
    </row>
    <row r="532" spans="2:65" s="12" customFormat="1" x14ac:dyDescent="0.3">
      <c r="B532" s="191"/>
      <c r="D532" s="183" t="s">
        <v>133</v>
      </c>
      <c r="E532" s="192" t="s">
        <v>5</v>
      </c>
      <c r="F532" s="193" t="s">
        <v>514</v>
      </c>
      <c r="H532" s="194">
        <v>17.100000000000001</v>
      </c>
      <c r="I532" s="195"/>
      <c r="L532" s="191"/>
      <c r="M532" s="196"/>
      <c r="N532" s="197"/>
      <c r="O532" s="197"/>
      <c r="P532" s="197"/>
      <c r="Q532" s="197"/>
      <c r="R532" s="197"/>
      <c r="S532" s="197"/>
      <c r="T532" s="198"/>
      <c r="AT532" s="192" t="s">
        <v>133</v>
      </c>
      <c r="AU532" s="192" t="s">
        <v>82</v>
      </c>
      <c r="AV532" s="12" t="s">
        <v>82</v>
      </c>
      <c r="AW532" s="12" t="s">
        <v>34</v>
      </c>
      <c r="AX532" s="12" t="s">
        <v>70</v>
      </c>
      <c r="AY532" s="192" t="s">
        <v>123</v>
      </c>
    </row>
    <row r="533" spans="2:65" s="13" customFormat="1" x14ac:dyDescent="0.3">
      <c r="B533" s="199"/>
      <c r="D533" s="183" t="s">
        <v>133</v>
      </c>
      <c r="E533" s="212" t="s">
        <v>5</v>
      </c>
      <c r="F533" s="213" t="s">
        <v>140</v>
      </c>
      <c r="H533" s="214">
        <v>171.828</v>
      </c>
      <c r="I533" s="204"/>
      <c r="L533" s="199"/>
      <c r="M533" s="205"/>
      <c r="N533" s="206"/>
      <c r="O533" s="206"/>
      <c r="P533" s="206"/>
      <c r="Q533" s="206"/>
      <c r="R533" s="206"/>
      <c r="S533" s="206"/>
      <c r="T533" s="207"/>
      <c r="AT533" s="208" t="s">
        <v>133</v>
      </c>
      <c r="AU533" s="208" t="s">
        <v>82</v>
      </c>
      <c r="AV533" s="13" t="s">
        <v>131</v>
      </c>
      <c r="AW533" s="13" t="s">
        <v>34</v>
      </c>
      <c r="AX533" s="13" t="s">
        <v>75</v>
      </c>
      <c r="AY533" s="208" t="s">
        <v>123</v>
      </c>
    </row>
    <row r="534" spans="2:65" s="10" customFormat="1" ht="37.35" customHeight="1" x14ac:dyDescent="0.35">
      <c r="B534" s="155"/>
      <c r="D534" s="166" t="s">
        <v>69</v>
      </c>
      <c r="E534" s="234" t="s">
        <v>689</v>
      </c>
      <c r="F534" s="234" t="s">
        <v>690</v>
      </c>
      <c r="I534" s="158"/>
      <c r="J534" s="235">
        <f>BK534</f>
        <v>0</v>
      </c>
      <c r="L534" s="155"/>
      <c r="M534" s="160"/>
      <c r="N534" s="161"/>
      <c r="O534" s="161"/>
      <c r="P534" s="162">
        <f>SUM(P535:P540)</f>
        <v>0</v>
      </c>
      <c r="Q534" s="161"/>
      <c r="R534" s="162">
        <f>SUM(R535:R540)</f>
        <v>0</v>
      </c>
      <c r="S534" s="161"/>
      <c r="T534" s="163">
        <f>SUM(T535:T540)</f>
        <v>0</v>
      </c>
      <c r="AR534" s="156" t="s">
        <v>131</v>
      </c>
      <c r="AT534" s="164" t="s">
        <v>69</v>
      </c>
      <c r="AU534" s="164" t="s">
        <v>70</v>
      </c>
      <c r="AY534" s="156" t="s">
        <v>123</v>
      </c>
      <c r="BK534" s="165">
        <f>SUM(BK535:BK540)</f>
        <v>0</v>
      </c>
    </row>
    <row r="535" spans="2:65" s="1" customFormat="1" ht="22.5" customHeight="1" x14ac:dyDescent="0.3">
      <c r="B535" s="169"/>
      <c r="C535" s="170">
        <v>120</v>
      </c>
      <c r="D535" s="170" t="s">
        <v>126</v>
      </c>
      <c r="E535" s="171" t="s">
        <v>691</v>
      </c>
      <c r="F535" s="172" t="s">
        <v>692</v>
      </c>
      <c r="G535" s="173" t="s">
        <v>693</v>
      </c>
      <c r="H535" s="174">
        <v>20</v>
      </c>
      <c r="I535" s="175"/>
      <c r="J535" s="176">
        <f>ROUND(I535*H535,2)</f>
        <v>0</v>
      </c>
      <c r="K535" s="172" t="s">
        <v>130</v>
      </c>
      <c r="L535" s="41"/>
      <c r="M535" s="177" t="s">
        <v>5</v>
      </c>
      <c r="N535" s="178" t="s">
        <v>41</v>
      </c>
      <c r="O535" s="42"/>
      <c r="P535" s="179">
        <f>O535*H535</f>
        <v>0</v>
      </c>
      <c r="Q535" s="179">
        <v>0</v>
      </c>
      <c r="R535" s="179">
        <f>Q535*H535</f>
        <v>0</v>
      </c>
      <c r="S535" s="179">
        <v>0</v>
      </c>
      <c r="T535" s="180">
        <f>S535*H535</f>
        <v>0</v>
      </c>
      <c r="AR535" s="24" t="s">
        <v>694</v>
      </c>
      <c r="AT535" s="24" t="s">
        <v>126</v>
      </c>
      <c r="AU535" s="24" t="s">
        <v>75</v>
      </c>
      <c r="AY535" s="24" t="s">
        <v>123</v>
      </c>
      <c r="BE535" s="181">
        <f>IF(N535="základní",J535,0)</f>
        <v>0</v>
      </c>
      <c r="BF535" s="181">
        <f>IF(N535="snížená",J535,0)</f>
        <v>0</v>
      </c>
      <c r="BG535" s="181">
        <f>IF(N535="zákl. přenesená",J535,0)</f>
        <v>0</v>
      </c>
      <c r="BH535" s="181">
        <f>IF(N535="sníž. přenesená",J535,0)</f>
        <v>0</v>
      </c>
      <c r="BI535" s="181">
        <f>IF(N535="nulová",J535,0)</f>
        <v>0</v>
      </c>
      <c r="BJ535" s="24" t="s">
        <v>75</v>
      </c>
      <c r="BK535" s="181">
        <f>ROUND(I535*H535,2)</f>
        <v>0</v>
      </c>
      <c r="BL535" s="24" t="s">
        <v>694</v>
      </c>
      <c r="BM535" s="24" t="s">
        <v>695</v>
      </c>
    </row>
    <row r="536" spans="2:65" s="11" customFormat="1" ht="27" x14ac:dyDescent="0.3">
      <c r="B536" s="182"/>
      <c r="D536" s="183" t="s">
        <v>133</v>
      </c>
      <c r="E536" s="184" t="s">
        <v>5</v>
      </c>
      <c r="F536" s="185" t="s">
        <v>696</v>
      </c>
      <c r="H536" s="186" t="s">
        <v>5</v>
      </c>
      <c r="I536" s="187"/>
      <c r="L536" s="182"/>
      <c r="M536" s="188"/>
      <c r="N536" s="189"/>
      <c r="O536" s="189"/>
      <c r="P536" s="189"/>
      <c r="Q536" s="189"/>
      <c r="R536" s="189"/>
      <c r="S536" s="189"/>
      <c r="T536" s="190"/>
      <c r="AT536" s="186" t="s">
        <v>133</v>
      </c>
      <c r="AU536" s="186" t="s">
        <v>75</v>
      </c>
      <c r="AV536" s="11" t="s">
        <v>75</v>
      </c>
      <c r="AW536" s="11" t="s">
        <v>34</v>
      </c>
      <c r="AX536" s="11" t="s">
        <v>70</v>
      </c>
      <c r="AY536" s="186" t="s">
        <v>123</v>
      </c>
    </row>
    <row r="537" spans="2:65" s="12" customFormat="1" x14ac:dyDescent="0.3">
      <c r="B537" s="191"/>
      <c r="D537" s="200" t="s">
        <v>133</v>
      </c>
      <c r="E537" s="209" t="s">
        <v>5</v>
      </c>
      <c r="F537" s="210" t="s">
        <v>697</v>
      </c>
      <c r="H537" s="211">
        <v>20</v>
      </c>
      <c r="I537" s="195"/>
      <c r="L537" s="191"/>
      <c r="M537" s="196"/>
      <c r="N537" s="197"/>
      <c r="O537" s="197"/>
      <c r="P537" s="197"/>
      <c r="Q537" s="197"/>
      <c r="R537" s="197"/>
      <c r="S537" s="197"/>
      <c r="T537" s="198"/>
      <c r="AT537" s="192" t="s">
        <v>133</v>
      </c>
      <c r="AU537" s="192" t="s">
        <v>75</v>
      </c>
      <c r="AV537" s="12" t="s">
        <v>82</v>
      </c>
      <c r="AW537" s="12" t="s">
        <v>34</v>
      </c>
      <c r="AX537" s="12" t="s">
        <v>75</v>
      </c>
      <c r="AY537" s="192" t="s">
        <v>123</v>
      </c>
    </row>
    <row r="538" spans="2:65" s="1" customFormat="1" ht="31.5" customHeight="1" x14ac:dyDescent="0.3">
      <c r="B538" s="169"/>
      <c r="C538" s="170">
        <v>121</v>
      </c>
      <c r="D538" s="170" t="s">
        <v>126</v>
      </c>
      <c r="E538" s="171" t="s">
        <v>698</v>
      </c>
      <c r="F538" s="172" t="s">
        <v>699</v>
      </c>
      <c r="G538" s="173" t="s">
        <v>693</v>
      </c>
      <c r="H538" s="174">
        <v>40</v>
      </c>
      <c r="I538" s="175"/>
      <c r="J538" s="176">
        <f>ROUND(I538*H538,2)</f>
        <v>0</v>
      </c>
      <c r="K538" s="172" t="s">
        <v>130</v>
      </c>
      <c r="L538" s="41"/>
      <c r="M538" s="177" t="s">
        <v>5</v>
      </c>
      <c r="N538" s="178" t="s">
        <v>41</v>
      </c>
      <c r="O538" s="42"/>
      <c r="P538" s="179">
        <f>O538*H538</f>
        <v>0</v>
      </c>
      <c r="Q538" s="179">
        <v>0</v>
      </c>
      <c r="R538" s="179">
        <f>Q538*H538</f>
        <v>0</v>
      </c>
      <c r="S538" s="179">
        <v>0</v>
      </c>
      <c r="T538" s="180">
        <f>S538*H538</f>
        <v>0</v>
      </c>
      <c r="AR538" s="24" t="s">
        <v>694</v>
      </c>
      <c r="AT538" s="24" t="s">
        <v>126</v>
      </c>
      <c r="AU538" s="24" t="s">
        <v>75</v>
      </c>
      <c r="AY538" s="24" t="s">
        <v>123</v>
      </c>
      <c r="BE538" s="181">
        <f>IF(N538="základní",J538,0)</f>
        <v>0</v>
      </c>
      <c r="BF538" s="181">
        <f>IF(N538="snížená",J538,0)</f>
        <v>0</v>
      </c>
      <c r="BG538" s="181">
        <f>IF(N538="zákl. přenesená",J538,0)</f>
        <v>0</v>
      </c>
      <c r="BH538" s="181">
        <f>IF(N538="sníž. přenesená",J538,0)</f>
        <v>0</v>
      </c>
      <c r="BI538" s="181">
        <f>IF(N538="nulová",J538,0)</f>
        <v>0</v>
      </c>
      <c r="BJ538" s="24" t="s">
        <v>75</v>
      </c>
      <c r="BK538" s="181">
        <f>ROUND(I538*H538,2)</f>
        <v>0</v>
      </c>
      <c r="BL538" s="24" t="s">
        <v>694</v>
      </c>
      <c r="BM538" s="24" t="s">
        <v>700</v>
      </c>
    </row>
    <row r="539" spans="2:65" s="11" customFormat="1" x14ac:dyDescent="0.3">
      <c r="B539" s="182"/>
      <c r="D539" s="183" t="s">
        <v>133</v>
      </c>
      <c r="E539" s="184" t="s">
        <v>5</v>
      </c>
      <c r="F539" s="185" t="s">
        <v>701</v>
      </c>
      <c r="H539" s="186" t="s">
        <v>5</v>
      </c>
      <c r="I539" s="187"/>
      <c r="L539" s="182"/>
      <c r="M539" s="188"/>
      <c r="N539" s="189"/>
      <c r="O539" s="189"/>
      <c r="P539" s="189"/>
      <c r="Q539" s="189"/>
      <c r="R539" s="189"/>
      <c r="S539" s="189"/>
      <c r="T539" s="190"/>
      <c r="AT539" s="186" t="s">
        <v>133</v>
      </c>
      <c r="AU539" s="186" t="s">
        <v>75</v>
      </c>
      <c r="AV539" s="11" t="s">
        <v>75</v>
      </c>
      <c r="AW539" s="11" t="s">
        <v>34</v>
      </c>
      <c r="AX539" s="11" t="s">
        <v>70</v>
      </c>
      <c r="AY539" s="186" t="s">
        <v>123</v>
      </c>
    </row>
    <row r="540" spans="2:65" s="12" customFormat="1" x14ac:dyDescent="0.3">
      <c r="B540" s="191"/>
      <c r="D540" s="183" t="s">
        <v>133</v>
      </c>
      <c r="E540" s="192" t="s">
        <v>5</v>
      </c>
      <c r="F540" s="193" t="s">
        <v>702</v>
      </c>
      <c r="H540" s="194">
        <v>40</v>
      </c>
      <c r="I540" s="195"/>
      <c r="L540" s="191"/>
      <c r="M540" s="196"/>
      <c r="N540" s="197"/>
      <c r="O540" s="197"/>
      <c r="P540" s="197"/>
      <c r="Q540" s="197"/>
      <c r="R540" s="197"/>
      <c r="S540" s="197"/>
      <c r="T540" s="198"/>
      <c r="AT540" s="192" t="s">
        <v>133</v>
      </c>
      <c r="AU540" s="192" t="s">
        <v>75</v>
      </c>
      <c r="AV540" s="12" t="s">
        <v>82</v>
      </c>
      <c r="AW540" s="12" t="s">
        <v>34</v>
      </c>
      <c r="AX540" s="12" t="s">
        <v>75</v>
      </c>
      <c r="AY540" s="192" t="s">
        <v>123</v>
      </c>
    </row>
    <row r="541" spans="2:65" s="10" customFormat="1" ht="37.35" customHeight="1" x14ac:dyDescent="0.35">
      <c r="B541" s="155"/>
      <c r="D541" s="166" t="s">
        <v>69</v>
      </c>
      <c r="E541" s="234" t="s">
        <v>703</v>
      </c>
      <c r="F541" s="234" t="s">
        <v>704</v>
      </c>
      <c r="I541" s="158"/>
      <c r="J541" s="235">
        <f>BK541</f>
        <v>0</v>
      </c>
      <c r="L541" s="155"/>
      <c r="M541" s="160"/>
      <c r="N541" s="161"/>
      <c r="O541" s="161"/>
      <c r="P541" s="162">
        <f>SUM(P542:P543)</f>
        <v>0</v>
      </c>
      <c r="Q541" s="161"/>
      <c r="R541" s="162">
        <f>SUM(R542:R543)</f>
        <v>0</v>
      </c>
      <c r="S541" s="161"/>
      <c r="T541" s="163">
        <f>SUM(T542:T543)</f>
        <v>0</v>
      </c>
      <c r="AR541" s="156" t="s">
        <v>161</v>
      </c>
      <c r="AT541" s="164" t="s">
        <v>69</v>
      </c>
      <c r="AU541" s="164" t="s">
        <v>70</v>
      </c>
      <c r="AY541" s="156" t="s">
        <v>123</v>
      </c>
      <c r="BK541" s="165">
        <f>SUM(BK542:BK543)</f>
        <v>0</v>
      </c>
    </row>
    <row r="542" spans="2:65" s="1" customFormat="1" ht="22.5" customHeight="1" x14ac:dyDescent="0.3">
      <c r="B542" s="169"/>
      <c r="C542" s="170">
        <v>122</v>
      </c>
      <c r="D542" s="170" t="s">
        <v>126</v>
      </c>
      <c r="E542" s="171" t="s">
        <v>705</v>
      </c>
      <c r="F542" s="172" t="s">
        <v>706</v>
      </c>
      <c r="G542" s="173" t="s">
        <v>317</v>
      </c>
      <c r="H542" s="215"/>
      <c r="I542" s="175"/>
      <c r="J542" s="176">
        <f>ROUND(I542*H542,2)</f>
        <v>0</v>
      </c>
      <c r="K542" s="172" t="s">
        <v>130</v>
      </c>
      <c r="L542" s="41"/>
      <c r="M542" s="177" t="s">
        <v>5</v>
      </c>
      <c r="N542" s="178" t="s">
        <v>41</v>
      </c>
      <c r="O542" s="42"/>
      <c r="P542" s="179">
        <f>O542*H542</f>
        <v>0</v>
      </c>
      <c r="Q542" s="179">
        <v>0</v>
      </c>
      <c r="R542" s="179">
        <f>Q542*H542</f>
        <v>0</v>
      </c>
      <c r="S542" s="179">
        <v>0</v>
      </c>
      <c r="T542" s="180">
        <f>S542*H542</f>
        <v>0</v>
      </c>
      <c r="AR542" s="24" t="s">
        <v>707</v>
      </c>
      <c r="AT542" s="24" t="s">
        <v>126</v>
      </c>
      <c r="AU542" s="24" t="s">
        <v>75</v>
      </c>
      <c r="AY542" s="24" t="s">
        <v>123</v>
      </c>
      <c r="BE542" s="181">
        <f>IF(N542="základní",J542,0)</f>
        <v>0</v>
      </c>
      <c r="BF542" s="181">
        <f>IF(N542="snížená",J542,0)</f>
        <v>0</v>
      </c>
      <c r="BG542" s="181">
        <f>IF(N542="zákl. přenesená",J542,0)</f>
        <v>0</v>
      </c>
      <c r="BH542" s="181">
        <f>IF(N542="sníž. přenesená",J542,0)</f>
        <v>0</v>
      </c>
      <c r="BI542" s="181">
        <f>IF(N542="nulová",J542,0)</f>
        <v>0</v>
      </c>
      <c r="BJ542" s="24" t="s">
        <v>75</v>
      </c>
      <c r="BK542" s="181">
        <f>ROUND(I542*H542,2)</f>
        <v>0</v>
      </c>
      <c r="BL542" s="24" t="s">
        <v>707</v>
      </c>
      <c r="BM542" s="24" t="s">
        <v>708</v>
      </c>
    </row>
    <row r="543" spans="2:65" s="1" customFormat="1" ht="22.5" customHeight="1" x14ac:dyDescent="0.3">
      <c r="B543" s="169"/>
      <c r="C543" s="170">
        <v>123</v>
      </c>
      <c r="D543" s="170" t="s">
        <v>126</v>
      </c>
      <c r="E543" s="171" t="s">
        <v>709</v>
      </c>
      <c r="F543" s="172" t="s">
        <v>710</v>
      </c>
      <c r="G543" s="173" t="s">
        <v>317</v>
      </c>
      <c r="H543" s="215"/>
      <c r="I543" s="175"/>
      <c r="J543" s="176">
        <f>ROUND(I543*H543,2)</f>
        <v>0</v>
      </c>
      <c r="K543" s="172" t="s">
        <v>130</v>
      </c>
      <c r="L543" s="41"/>
      <c r="M543" s="177" t="s">
        <v>5</v>
      </c>
      <c r="N543" s="236" t="s">
        <v>41</v>
      </c>
      <c r="O543" s="237"/>
      <c r="P543" s="238">
        <f>O543*H543</f>
        <v>0</v>
      </c>
      <c r="Q543" s="238">
        <v>0</v>
      </c>
      <c r="R543" s="238">
        <f>Q543*H543</f>
        <v>0</v>
      </c>
      <c r="S543" s="238">
        <v>0</v>
      </c>
      <c r="T543" s="239">
        <f>S543*H543</f>
        <v>0</v>
      </c>
      <c r="AR543" s="24" t="s">
        <v>707</v>
      </c>
      <c r="AT543" s="24" t="s">
        <v>126</v>
      </c>
      <c r="AU543" s="24" t="s">
        <v>75</v>
      </c>
      <c r="AY543" s="24" t="s">
        <v>123</v>
      </c>
      <c r="BE543" s="181">
        <f>IF(N543="základní",J543,0)</f>
        <v>0</v>
      </c>
      <c r="BF543" s="181">
        <f>IF(N543="snížená",J543,0)</f>
        <v>0</v>
      </c>
      <c r="BG543" s="181">
        <f>IF(N543="zákl. přenesená",J543,0)</f>
        <v>0</v>
      </c>
      <c r="BH543" s="181">
        <f>IF(N543="sníž. přenesená",J543,0)</f>
        <v>0</v>
      </c>
      <c r="BI543" s="181">
        <f>IF(N543="nulová",J543,0)</f>
        <v>0</v>
      </c>
      <c r="BJ543" s="24" t="s">
        <v>75</v>
      </c>
      <c r="BK543" s="181">
        <f>ROUND(I543*H543,2)</f>
        <v>0</v>
      </c>
      <c r="BL543" s="24" t="s">
        <v>707</v>
      </c>
      <c r="BM543" s="24" t="s">
        <v>711</v>
      </c>
    </row>
    <row r="544" spans="2:65" s="1" customFormat="1" ht="6.95" customHeight="1" x14ac:dyDescent="0.3">
      <c r="B544" s="56"/>
      <c r="C544" s="57"/>
      <c r="D544" s="57"/>
      <c r="E544" s="57"/>
      <c r="F544" s="57"/>
      <c r="G544" s="57"/>
      <c r="H544" s="57"/>
      <c r="I544" s="122"/>
      <c r="J544" s="57"/>
      <c r="K544" s="57"/>
      <c r="L544" s="41"/>
    </row>
  </sheetData>
  <autoFilter ref="C87:K543"/>
  <mergeCells count="6">
    <mergeCell ref="E80:H80"/>
    <mergeCell ref="G1:H1"/>
    <mergeCell ref="L2:V2"/>
    <mergeCell ref="E7:H7"/>
    <mergeCell ref="E22:H22"/>
    <mergeCell ref="E43:H43"/>
  </mergeCells>
  <hyperlinks>
    <hyperlink ref="F1:G1" location="C2" display="1) Krycí list soupisu"/>
    <hyperlink ref="G1:H1" location="C50" display="2) Rekapitulace"/>
    <hyperlink ref="J1" location="C87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6"/>
  <sheetViews>
    <sheetView showGridLines="0" zoomScaleNormal="100" workbookViewId="0"/>
  </sheetViews>
  <sheetFormatPr defaultRowHeight="13.5" x14ac:dyDescent="0.3"/>
  <cols>
    <col min="1" max="1" width="8.33203125" style="240" customWidth="1"/>
    <col min="2" max="2" width="1.6640625" style="240" customWidth="1"/>
    <col min="3" max="4" width="5" style="240" customWidth="1"/>
    <col min="5" max="5" width="11.6640625" style="240" customWidth="1"/>
    <col min="6" max="6" width="9.1640625" style="240" customWidth="1"/>
    <col min="7" max="7" width="5" style="240" customWidth="1"/>
    <col min="8" max="8" width="77.83203125" style="240" customWidth="1"/>
    <col min="9" max="10" width="20" style="240" customWidth="1"/>
    <col min="11" max="11" width="1.6640625" style="240" customWidth="1"/>
  </cols>
  <sheetData>
    <row r="1" spans="2:11" ht="37.5" customHeight="1" x14ac:dyDescent="0.3"/>
    <row r="2" spans="2:11" ht="7.5" customHeight="1" x14ac:dyDescent="0.3">
      <c r="B2" s="241"/>
      <c r="C2" s="242"/>
      <c r="D2" s="242"/>
      <c r="E2" s="242"/>
      <c r="F2" s="242"/>
      <c r="G2" s="242"/>
      <c r="H2" s="242"/>
      <c r="I2" s="242"/>
      <c r="J2" s="242"/>
      <c r="K2" s="243"/>
    </row>
    <row r="3" spans="2:11" s="15" customFormat="1" ht="45" customHeight="1" x14ac:dyDescent="0.3">
      <c r="B3" s="244"/>
      <c r="C3" s="361" t="s">
        <v>712</v>
      </c>
      <c r="D3" s="361"/>
      <c r="E3" s="361"/>
      <c r="F3" s="361"/>
      <c r="G3" s="361"/>
      <c r="H3" s="361"/>
      <c r="I3" s="361"/>
      <c r="J3" s="361"/>
      <c r="K3" s="245"/>
    </row>
    <row r="4" spans="2:11" ht="25.5" customHeight="1" x14ac:dyDescent="0.3">
      <c r="B4" s="246"/>
      <c r="C4" s="368" t="s">
        <v>713</v>
      </c>
      <c r="D4" s="368"/>
      <c r="E4" s="368"/>
      <c r="F4" s="368"/>
      <c r="G4" s="368"/>
      <c r="H4" s="368"/>
      <c r="I4" s="368"/>
      <c r="J4" s="368"/>
      <c r="K4" s="247"/>
    </row>
    <row r="5" spans="2:11" ht="5.25" customHeight="1" x14ac:dyDescent="0.3">
      <c r="B5" s="246"/>
      <c r="C5" s="248"/>
      <c r="D5" s="248"/>
      <c r="E5" s="248"/>
      <c r="F5" s="248"/>
      <c r="G5" s="248"/>
      <c r="H5" s="248"/>
      <c r="I5" s="248"/>
      <c r="J5" s="248"/>
      <c r="K5" s="247"/>
    </row>
    <row r="6" spans="2:11" ht="15" customHeight="1" x14ac:dyDescent="0.3">
      <c r="B6" s="246"/>
      <c r="C6" s="364" t="s">
        <v>714</v>
      </c>
      <c r="D6" s="364"/>
      <c r="E6" s="364"/>
      <c r="F6" s="364"/>
      <c r="G6" s="364"/>
      <c r="H6" s="364"/>
      <c r="I6" s="364"/>
      <c r="J6" s="364"/>
      <c r="K6" s="247"/>
    </row>
    <row r="7" spans="2:11" ht="15" customHeight="1" x14ac:dyDescent="0.3">
      <c r="B7" s="250"/>
      <c r="C7" s="364" t="s">
        <v>715</v>
      </c>
      <c r="D7" s="364"/>
      <c r="E7" s="364"/>
      <c r="F7" s="364"/>
      <c r="G7" s="364"/>
      <c r="H7" s="364"/>
      <c r="I7" s="364"/>
      <c r="J7" s="364"/>
      <c r="K7" s="247"/>
    </row>
    <row r="8" spans="2:11" ht="12.75" customHeight="1" x14ac:dyDescent="0.3">
      <c r="B8" s="250"/>
      <c r="C8" s="249"/>
      <c r="D8" s="249"/>
      <c r="E8" s="249"/>
      <c r="F8" s="249"/>
      <c r="G8" s="249"/>
      <c r="H8" s="249"/>
      <c r="I8" s="249"/>
      <c r="J8" s="249"/>
      <c r="K8" s="247"/>
    </row>
    <row r="9" spans="2:11" ht="15" customHeight="1" x14ac:dyDescent="0.3">
      <c r="B9" s="250"/>
      <c r="C9" s="364" t="s">
        <v>716</v>
      </c>
      <c r="D9" s="364"/>
      <c r="E9" s="364"/>
      <c r="F9" s="364"/>
      <c r="G9" s="364"/>
      <c r="H9" s="364"/>
      <c r="I9" s="364"/>
      <c r="J9" s="364"/>
      <c r="K9" s="247"/>
    </row>
    <row r="10" spans="2:11" ht="15" customHeight="1" x14ac:dyDescent="0.3">
      <c r="B10" s="250"/>
      <c r="C10" s="249"/>
      <c r="D10" s="364" t="s">
        <v>717</v>
      </c>
      <c r="E10" s="364"/>
      <c r="F10" s="364"/>
      <c r="G10" s="364"/>
      <c r="H10" s="364"/>
      <c r="I10" s="364"/>
      <c r="J10" s="364"/>
      <c r="K10" s="247"/>
    </row>
    <row r="11" spans="2:11" ht="15" customHeight="1" x14ac:dyDescent="0.3">
      <c r="B11" s="250"/>
      <c r="C11" s="251"/>
      <c r="D11" s="364" t="s">
        <v>718</v>
      </c>
      <c r="E11" s="364"/>
      <c r="F11" s="364"/>
      <c r="G11" s="364"/>
      <c r="H11" s="364"/>
      <c r="I11" s="364"/>
      <c r="J11" s="364"/>
      <c r="K11" s="247"/>
    </row>
    <row r="12" spans="2:11" ht="12.75" customHeight="1" x14ac:dyDescent="0.3">
      <c r="B12" s="250"/>
      <c r="C12" s="251"/>
      <c r="D12" s="251"/>
      <c r="E12" s="251"/>
      <c r="F12" s="251"/>
      <c r="G12" s="251"/>
      <c r="H12" s="251"/>
      <c r="I12" s="251"/>
      <c r="J12" s="251"/>
      <c r="K12" s="247"/>
    </row>
    <row r="13" spans="2:11" ht="15" customHeight="1" x14ac:dyDescent="0.3">
      <c r="B13" s="250"/>
      <c r="C13" s="251"/>
      <c r="D13" s="364" t="s">
        <v>719</v>
      </c>
      <c r="E13" s="364"/>
      <c r="F13" s="364"/>
      <c r="G13" s="364"/>
      <c r="H13" s="364"/>
      <c r="I13" s="364"/>
      <c r="J13" s="364"/>
      <c r="K13" s="247"/>
    </row>
    <row r="14" spans="2:11" ht="15" customHeight="1" x14ac:dyDescent="0.3">
      <c r="B14" s="250"/>
      <c r="C14" s="251"/>
      <c r="D14" s="364" t="s">
        <v>720</v>
      </c>
      <c r="E14" s="364"/>
      <c r="F14" s="364"/>
      <c r="G14" s="364"/>
      <c r="H14" s="364"/>
      <c r="I14" s="364"/>
      <c r="J14" s="364"/>
      <c r="K14" s="247"/>
    </row>
    <row r="15" spans="2:11" ht="15" customHeight="1" x14ac:dyDescent="0.3">
      <c r="B15" s="250"/>
      <c r="C15" s="251"/>
      <c r="D15" s="364" t="s">
        <v>721</v>
      </c>
      <c r="E15" s="364"/>
      <c r="F15" s="364"/>
      <c r="G15" s="364"/>
      <c r="H15" s="364"/>
      <c r="I15" s="364"/>
      <c r="J15" s="364"/>
      <c r="K15" s="247"/>
    </row>
    <row r="16" spans="2:11" ht="15" customHeight="1" x14ac:dyDescent="0.3">
      <c r="B16" s="250"/>
      <c r="C16" s="251"/>
      <c r="D16" s="251"/>
      <c r="E16" s="252" t="s">
        <v>74</v>
      </c>
      <c r="F16" s="364" t="s">
        <v>722</v>
      </c>
      <c r="G16" s="364"/>
      <c r="H16" s="364"/>
      <c r="I16" s="364"/>
      <c r="J16" s="364"/>
      <c r="K16" s="247"/>
    </row>
    <row r="17" spans="2:11" ht="15" customHeight="1" x14ac:dyDescent="0.3">
      <c r="B17" s="250"/>
      <c r="C17" s="251"/>
      <c r="D17" s="251"/>
      <c r="E17" s="252" t="s">
        <v>723</v>
      </c>
      <c r="F17" s="364" t="s">
        <v>724</v>
      </c>
      <c r="G17" s="364"/>
      <c r="H17" s="364"/>
      <c r="I17" s="364"/>
      <c r="J17" s="364"/>
      <c r="K17" s="247"/>
    </row>
    <row r="18" spans="2:11" ht="15" customHeight="1" x14ac:dyDescent="0.3">
      <c r="B18" s="250"/>
      <c r="C18" s="251"/>
      <c r="D18" s="251"/>
      <c r="E18" s="252" t="s">
        <v>725</v>
      </c>
      <c r="F18" s="364" t="s">
        <v>726</v>
      </c>
      <c r="G18" s="364"/>
      <c r="H18" s="364"/>
      <c r="I18" s="364"/>
      <c r="J18" s="364"/>
      <c r="K18" s="247"/>
    </row>
    <row r="19" spans="2:11" ht="15" customHeight="1" x14ac:dyDescent="0.3">
      <c r="B19" s="250"/>
      <c r="C19" s="251"/>
      <c r="D19" s="251"/>
      <c r="E19" s="252" t="s">
        <v>727</v>
      </c>
      <c r="F19" s="364" t="s">
        <v>728</v>
      </c>
      <c r="G19" s="364"/>
      <c r="H19" s="364"/>
      <c r="I19" s="364"/>
      <c r="J19" s="364"/>
      <c r="K19" s="247"/>
    </row>
    <row r="20" spans="2:11" ht="15" customHeight="1" x14ac:dyDescent="0.3">
      <c r="B20" s="250"/>
      <c r="C20" s="251"/>
      <c r="D20" s="251"/>
      <c r="E20" s="252" t="s">
        <v>729</v>
      </c>
      <c r="F20" s="364" t="s">
        <v>730</v>
      </c>
      <c r="G20" s="364"/>
      <c r="H20" s="364"/>
      <c r="I20" s="364"/>
      <c r="J20" s="364"/>
      <c r="K20" s="247"/>
    </row>
    <row r="21" spans="2:11" ht="15" customHeight="1" x14ac:dyDescent="0.3">
      <c r="B21" s="250"/>
      <c r="C21" s="251"/>
      <c r="D21" s="251"/>
      <c r="E21" s="252" t="s">
        <v>731</v>
      </c>
      <c r="F21" s="364" t="s">
        <v>732</v>
      </c>
      <c r="G21" s="364"/>
      <c r="H21" s="364"/>
      <c r="I21" s="364"/>
      <c r="J21" s="364"/>
      <c r="K21" s="247"/>
    </row>
    <row r="22" spans="2:11" ht="12.75" customHeight="1" x14ac:dyDescent="0.3">
      <c r="B22" s="250"/>
      <c r="C22" s="251"/>
      <c r="D22" s="251"/>
      <c r="E22" s="251"/>
      <c r="F22" s="251"/>
      <c r="G22" s="251"/>
      <c r="H22" s="251"/>
      <c r="I22" s="251"/>
      <c r="J22" s="251"/>
      <c r="K22" s="247"/>
    </row>
    <row r="23" spans="2:11" ht="15" customHeight="1" x14ac:dyDescent="0.3">
      <c r="B23" s="250"/>
      <c r="C23" s="364" t="s">
        <v>733</v>
      </c>
      <c r="D23" s="364"/>
      <c r="E23" s="364"/>
      <c r="F23" s="364"/>
      <c r="G23" s="364"/>
      <c r="H23" s="364"/>
      <c r="I23" s="364"/>
      <c r="J23" s="364"/>
      <c r="K23" s="247"/>
    </row>
    <row r="24" spans="2:11" ht="15" customHeight="1" x14ac:dyDescent="0.3">
      <c r="B24" s="250"/>
      <c r="C24" s="364" t="s">
        <v>734</v>
      </c>
      <c r="D24" s="364"/>
      <c r="E24" s="364"/>
      <c r="F24" s="364"/>
      <c r="G24" s="364"/>
      <c r="H24" s="364"/>
      <c r="I24" s="364"/>
      <c r="J24" s="364"/>
      <c r="K24" s="247"/>
    </row>
    <row r="25" spans="2:11" ht="15" customHeight="1" x14ac:dyDescent="0.3">
      <c r="B25" s="250"/>
      <c r="C25" s="249"/>
      <c r="D25" s="364" t="s">
        <v>735</v>
      </c>
      <c r="E25" s="364"/>
      <c r="F25" s="364"/>
      <c r="G25" s="364"/>
      <c r="H25" s="364"/>
      <c r="I25" s="364"/>
      <c r="J25" s="364"/>
      <c r="K25" s="247"/>
    </row>
    <row r="26" spans="2:11" ht="15" customHeight="1" x14ac:dyDescent="0.3">
      <c r="B26" s="250"/>
      <c r="C26" s="251"/>
      <c r="D26" s="364" t="s">
        <v>736</v>
      </c>
      <c r="E26" s="364"/>
      <c r="F26" s="364"/>
      <c r="G26" s="364"/>
      <c r="H26" s="364"/>
      <c r="I26" s="364"/>
      <c r="J26" s="364"/>
      <c r="K26" s="247"/>
    </row>
    <row r="27" spans="2:11" ht="12.75" customHeight="1" x14ac:dyDescent="0.3">
      <c r="B27" s="250"/>
      <c r="C27" s="251"/>
      <c r="D27" s="251"/>
      <c r="E27" s="251"/>
      <c r="F27" s="251"/>
      <c r="G27" s="251"/>
      <c r="H27" s="251"/>
      <c r="I27" s="251"/>
      <c r="J27" s="251"/>
      <c r="K27" s="247"/>
    </row>
    <row r="28" spans="2:11" ht="15" customHeight="1" x14ac:dyDescent="0.3">
      <c r="B28" s="250"/>
      <c r="C28" s="251"/>
      <c r="D28" s="364" t="s">
        <v>737</v>
      </c>
      <c r="E28" s="364"/>
      <c r="F28" s="364"/>
      <c r="G28" s="364"/>
      <c r="H28" s="364"/>
      <c r="I28" s="364"/>
      <c r="J28" s="364"/>
      <c r="K28" s="247"/>
    </row>
    <row r="29" spans="2:11" ht="15" customHeight="1" x14ac:dyDescent="0.3">
      <c r="B29" s="250"/>
      <c r="C29" s="251"/>
      <c r="D29" s="364" t="s">
        <v>738</v>
      </c>
      <c r="E29" s="364"/>
      <c r="F29" s="364"/>
      <c r="G29" s="364"/>
      <c r="H29" s="364"/>
      <c r="I29" s="364"/>
      <c r="J29" s="364"/>
      <c r="K29" s="247"/>
    </row>
    <row r="30" spans="2:11" ht="12.75" customHeight="1" x14ac:dyDescent="0.3">
      <c r="B30" s="250"/>
      <c r="C30" s="251"/>
      <c r="D30" s="251"/>
      <c r="E30" s="251"/>
      <c r="F30" s="251"/>
      <c r="G30" s="251"/>
      <c r="H30" s="251"/>
      <c r="I30" s="251"/>
      <c r="J30" s="251"/>
      <c r="K30" s="247"/>
    </row>
    <row r="31" spans="2:11" ht="15" customHeight="1" x14ac:dyDescent="0.3">
      <c r="B31" s="250"/>
      <c r="C31" s="251"/>
      <c r="D31" s="364" t="s">
        <v>739</v>
      </c>
      <c r="E31" s="364"/>
      <c r="F31" s="364"/>
      <c r="G31" s="364"/>
      <c r="H31" s="364"/>
      <c r="I31" s="364"/>
      <c r="J31" s="364"/>
      <c r="K31" s="247"/>
    </row>
    <row r="32" spans="2:11" ht="15" customHeight="1" x14ac:dyDescent="0.3">
      <c r="B32" s="250"/>
      <c r="C32" s="251"/>
      <c r="D32" s="364" t="s">
        <v>740</v>
      </c>
      <c r="E32" s="364"/>
      <c r="F32" s="364"/>
      <c r="G32" s="364"/>
      <c r="H32" s="364"/>
      <c r="I32" s="364"/>
      <c r="J32" s="364"/>
      <c r="K32" s="247"/>
    </row>
    <row r="33" spans="2:11" ht="15" customHeight="1" x14ac:dyDescent="0.3">
      <c r="B33" s="250"/>
      <c r="C33" s="251"/>
      <c r="D33" s="364" t="s">
        <v>741</v>
      </c>
      <c r="E33" s="364"/>
      <c r="F33" s="364"/>
      <c r="G33" s="364"/>
      <c r="H33" s="364"/>
      <c r="I33" s="364"/>
      <c r="J33" s="364"/>
      <c r="K33" s="247"/>
    </row>
    <row r="34" spans="2:11" ht="15" customHeight="1" x14ac:dyDescent="0.3">
      <c r="B34" s="250"/>
      <c r="C34" s="251"/>
      <c r="D34" s="249"/>
      <c r="E34" s="253" t="s">
        <v>108</v>
      </c>
      <c r="F34" s="249"/>
      <c r="G34" s="364" t="s">
        <v>742</v>
      </c>
      <c r="H34" s="364"/>
      <c r="I34" s="364"/>
      <c r="J34" s="364"/>
      <c r="K34" s="247"/>
    </row>
    <row r="35" spans="2:11" ht="30.75" customHeight="1" x14ac:dyDescent="0.3">
      <c r="B35" s="250"/>
      <c r="C35" s="251"/>
      <c r="D35" s="249"/>
      <c r="E35" s="253" t="s">
        <v>743</v>
      </c>
      <c r="F35" s="249"/>
      <c r="G35" s="364" t="s">
        <v>744</v>
      </c>
      <c r="H35" s="364"/>
      <c r="I35" s="364"/>
      <c r="J35" s="364"/>
      <c r="K35" s="247"/>
    </row>
    <row r="36" spans="2:11" ht="15" customHeight="1" x14ac:dyDescent="0.3">
      <c r="B36" s="250"/>
      <c r="C36" s="251"/>
      <c r="D36" s="249"/>
      <c r="E36" s="253" t="s">
        <v>51</v>
      </c>
      <c r="F36" s="249"/>
      <c r="G36" s="364" t="s">
        <v>745</v>
      </c>
      <c r="H36" s="364"/>
      <c r="I36" s="364"/>
      <c r="J36" s="364"/>
      <c r="K36" s="247"/>
    </row>
    <row r="37" spans="2:11" ht="15" customHeight="1" x14ac:dyDescent="0.3">
      <c r="B37" s="250"/>
      <c r="C37" s="251"/>
      <c r="D37" s="249"/>
      <c r="E37" s="253" t="s">
        <v>109</v>
      </c>
      <c r="F37" s="249"/>
      <c r="G37" s="364" t="s">
        <v>746</v>
      </c>
      <c r="H37" s="364"/>
      <c r="I37" s="364"/>
      <c r="J37" s="364"/>
      <c r="K37" s="247"/>
    </row>
    <row r="38" spans="2:11" ht="15" customHeight="1" x14ac:dyDescent="0.3">
      <c r="B38" s="250"/>
      <c r="C38" s="251"/>
      <c r="D38" s="249"/>
      <c r="E38" s="253" t="s">
        <v>110</v>
      </c>
      <c r="F38" s="249"/>
      <c r="G38" s="364" t="s">
        <v>747</v>
      </c>
      <c r="H38" s="364"/>
      <c r="I38" s="364"/>
      <c r="J38" s="364"/>
      <c r="K38" s="247"/>
    </row>
    <row r="39" spans="2:11" ht="15" customHeight="1" x14ac:dyDescent="0.3">
      <c r="B39" s="250"/>
      <c r="C39" s="251"/>
      <c r="D39" s="249"/>
      <c r="E39" s="253" t="s">
        <v>111</v>
      </c>
      <c r="F39" s="249"/>
      <c r="G39" s="364" t="s">
        <v>748</v>
      </c>
      <c r="H39" s="364"/>
      <c r="I39" s="364"/>
      <c r="J39" s="364"/>
      <c r="K39" s="247"/>
    </row>
    <row r="40" spans="2:11" ht="15" customHeight="1" x14ac:dyDescent="0.3">
      <c r="B40" s="250"/>
      <c r="C40" s="251"/>
      <c r="D40" s="249"/>
      <c r="E40" s="253" t="s">
        <v>749</v>
      </c>
      <c r="F40" s="249"/>
      <c r="G40" s="364" t="s">
        <v>750</v>
      </c>
      <c r="H40" s="364"/>
      <c r="I40" s="364"/>
      <c r="J40" s="364"/>
      <c r="K40" s="247"/>
    </row>
    <row r="41" spans="2:11" ht="15" customHeight="1" x14ac:dyDescent="0.3">
      <c r="B41" s="250"/>
      <c r="C41" s="251"/>
      <c r="D41" s="249"/>
      <c r="E41" s="253"/>
      <c r="F41" s="249"/>
      <c r="G41" s="364" t="s">
        <v>751</v>
      </c>
      <c r="H41" s="364"/>
      <c r="I41" s="364"/>
      <c r="J41" s="364"/>
      <c r="K41" s="247"/>
    </row>
    <row r="42" spans="2:11" ht="15" customHeight="1" x14ac:dyDescent="0.3">
      <c r="B42" s="250"/>
      <c r="C42" s="251"/>
      <c r="D42" s="249"/>
      <c r="E42" s="253" t="s">
        <v>752</v>
      </c>
      <c r="F42" s="249"/>
      <c r="G42" s="364" t="s">
        <v>753</v>
      </c>
      <c r="H42" s="364"/>
      <c r="I42" s="364"/>
      <c r="J42" s="364"/>
      <c r="K42" s="247"/>
    </row>
    <row r="43" spans="2:11" ht="15" customHeight="1" x14ac:dyDescent="0.3">
      <c r="B43" s="250"/>
      <c r="C43" s="251"/>
      <c r="D43" s="249"/>
      <c r="E43" s="253" t="s">
        <v>113</v>
      </c>
      <c r="F43" s="249"/>
      <c r="G43" s="364" t="s">
        <v>754</v>
      </c>
      <c r="H43" s="364"/>
      <c r="I43" s="364"/>
      <c r="J43" s="364"/>
      <c r="K43" s="247"/>
    </row>
    <row r="44" spans="2:11" ht="12.75" customHeight="1" x14ac:dyDescent="0.3">
      <c r="B44" s="250"/>
      <c r="C44" s="251"/>
      <c r="D44" s="249"/>
      <c r="E44" s="249"/>
      <c r="F44" s="249"/>
      <c r="G44" s="249"/>
      <c r="H44" s="249"/>
      <c r="I44" s="249"/>
      <c r="J44" s="249"/>
      <c r="K44" s="247"/>
    </row>
    <row r="45" spans="2:11" ht="15" customHeight="1" x14ac:dyDescent="0.3">
      <c r="B45" s="250"/>
      <c r="C45" s="251"/>
      <c r="D45" s="364" t="s">
        <v>755</v>
      </c>
      <c r="E45" s="364"/>
      <c r="F45" s="364"/>
      <c r="G45" s="364"/>
      <c r="H45" s="364"/>
      <c r="I45" s="364"/>
      <c r="J45" s="364"/>
      <c r="K45" s="247"/>
    </row>
    <row r="46" spans="2:11" ht="15" customHeight="1" x14ac:dyDescent="0.3">
      <c r="B46" s="250"/>
      <c r="C46" s="251"/>
      <c r="D46" s="251"/>
      <c r="E46" s="364" t="s">
        <v>756</v>
      </c>
      <c r="F46" s="364"/>
      <c r="G46" s="364"/>
      <c r="H46" s="364"/>
      <c r="I46" s="364"/>
      <c r="J46" s="364"/>
      <c r="K46" s="247"/>
    </row>
    <row r="47" spans="2:11" ht="15" customHeight="1" x14ac:dyDescent="0.3">
      <c r="B47" s="250"/>
      <c r="C47" s="251"/>
      <c r="D47" s="251"/>
      <c r="E47" s="364" t="s">
        <v>757</v>
      </c>
      <c r="F47" s="364"/>
      <c r="G47" s="364"/>
      <c r="H47" s="364"/>
      <c r="I47" s="364"/>
      <c r="J47" s="364"/>
      <c r="K47" s="247"/>
    </row>
    <row r="48" spans="2:11" ht="15" customHeight="1" x14ac:dyDescent="0.3">
      <c r="B48" s="250"/>
      <c r="C48" s="251"/>
      <c r="D48" s="251"/>
      <c r="E48" s="364" t="s">
        <v>758</v>
      </c>
      <c r="F48" s="364"/>
      <c r="G48" s="364"/>
      <c r="H48" s="364"/>
      <c r="I48" s="364"/>
      <c r="J48" s="364"/>
      <c r="K48" s="247"/>
    </row>
    <row r="49" spans="2:11" ht="15" customHeight="1" x14ac:dyDescent="0.3">
      <c r="B49" s="250"/>
      <c r="C49" s="251"/>
      <c r="D49" s="364" t="s">
        <v>759</v>
      </c>
      <c r="E49" s="364"/>
      <c r="F49" s="364"/>
      <c r="G49" s="364"/>
      <c r="H49" s="364"/>
      <c r="I49" s="364"/>
      <c r="J49" s="364"/>
      <c r="K49" s="247"/>
    </row>
    <row r="50" spans="2:11" ht="25.5" customHeight="1" x14ac:dyDescent="0.3">
      <c r="B50" s="246"/>
      <c r="C50" s="368" t="s">
        <v>760</v>
      </c>
      <c r="D50" s="368"/>
      <c r="E50" s="368"/>
      <c r="F50" s="368"/>
      <c r="G50" s="368"/>
      <c r="H50" s="368"/>
      <c r="I50" s="368"/>
      <c r="J50" s="368"/>
      <c r="K50" s="247"/>
    </row>
    <row r="51" spans="2:11" ht="5.25" customHeight="1" x14ac:dyDescent="0.3">
      <c r="B51" s="246"/>
      <c r="C51" s="248"/>
      <c r="D51" s="248"/>
      <c r="E51" s="248"/>
      <c r="F51" s="248"/>
      <c r="G51" s="248"/>
      <c r="H51" s="248"/>
      <c r="I51" s="248"/>
      <c r="J51" s="248"/>
      <c r="K51" s="247"/>
    </row>
    <row r="52" spans="2:11" ht="15" customHeight="1" x14ac:dyDescent="0.3">
      <c r="B52" s="246"/>
      <c r="C52" s="364" t="s">
        <v>761</v>
      </c>
      <c r="D52" s="364"/>
      <c r="E52" s="364"/>
      <c r="F52" s="364"/>
      <c r="G52" s="364"/>
      <c r="H52" s="364"/>
      <c r="I52" s="364"/>
      <c r="J52" s="364"/>
      <c r="K52" s="247"/>
    </row>
    <row r="53" spans="2:11" ht="15" customHeight="1" x14ac:dyDescent="0.3">
      <c r="B53" s="246"/>
      <c r="C53" s="364" t="s">
        <v>762</v>
      </c>
      <c r="D53" s="364"/>
      <c r="E53" s="364"/>
      <c r="F53" s="364"/>
      <c r="G53" s="364"/>
      <c r="H53" s="364"/>
      <c r="I53" s="364"/>
      <c r="J53" s="364"/>
      <c r="K53" s="247"/>
    </row>
    <row r="54" spans="2:11" ht="12.75" customHeight="1" x14ac:dyDescent="0.3">
      <c r="B54" s="246"/>
      <c r="C54" s="249"/>
      <c r="D54" s="249"/>
      <c r="E54" s="249"/>
      <c r="F54" s="249"/>
      <c r="G54" s="249"/>
      <c r="H54" s="249"/>
      <c r="I54" s="249"/>
      <c r="J54" s="249"/>
      <c r="K54" s="247"/>
    </row>
    <row r="55" spans="2:11" ht="15" customHeight="1" x14ac:dyDescent="0.3">
      <c r="B55" s="246"/>
      <c r="C55" s="364" t="s">
        <v>763</v>
      </c>
      <c r="D55" s="364"/>
      <c r="E55" s="364"/>
      <c r="F55" s="364"/>
      <c r="G55" s="364"/>
      <c r="H55" s="364"/>
      <c r="I55" s="364"/>
      <c r="J55" s="364"/>
      <c r="K55" s="247"/>
    </row>
    <row r="56" spans="2:11" ht="15" customHeight="1" x14ac:dyDescent="0.3">
      <c r="B56" s="246"/>
      <c r="C56" s="251"/>
      <c r="D56" s="364" t="s">
        <v>764</v>
      </c>
      <c r="E56" s="364"/>
      <c r="F56" s="364"/>
      <c r="G56" s="364"/>
      <c r="H56" s="364"/>
      <c r="I56" s="364"/>
      <c r="J56" s="364"/>
      <c r="K56" s="247"/>
    </row>
    <row r="57" spans="2:11" ht="15" customHeight="1" x14ac:dyDescent="0.3">
      <c r="B57" s="246"/>
      <c r="C57" s="251"/>
      <c r="D57" s="364" t="s">
        <v>765</v>
      </c>
      <c r="E57" s="364"/>
      <c r="F57" s="364"/>
      <c r="G57" s="364"/>
      <c r="H57" s="364"/>
      <c r="I57" s="364"/>
      <c r="J57" s="364"/>
      <c r="K57" s="247"/>
    </row>
    <row r="58" spans="2:11" ht="15" customHeight="1" x14ac:dyDescent="0.3">
      <c r="B58" s="246"/>
      <c r="C58" s="251"/>
      <c r="D58" s="364" t="s">
        <v>766</v>
      </c>
      <c r="E58" s="364"/>
      <c r="F58" s="364"/>
      <c r="G58" s="364"/>
      <c r="H58" s="364"/>
      <c r="I58" s="364"/>
      <c r="J58" s="364"/>
      <c r="K58" s="247"/>
    </row>
    <row r="59" spans="2:11" ht="15" customHeight="1" x14ac:dyDescent="0.3">
      <c r="B59" s="246"/>
      <c r="C59" s="251"/>
      <c r="D59" s="364" t="s">
        <v>767</v>
      </c>
      <c r="E59" s="364"/>
      <c r="F59" s="364"/>
      <c r="G59" s="364"/>
      <c r="H59" s="364"/>
      <c r="I59" s="364"/>
      <c r="J59" s="364"/>
      <c r="K59" s="247"/>
    </row>
    <row r="60" spans="2:11" ht="15" customHeight="1" x14ac:dyDescent="0.3">
      <c r="B60" s="246"/>
      <c r="C60" s="251"/>
      <c r="D60" s="365" t="s">
        <v>768</v>
      </c>
      <c r="E60" s="365"/>
      <c r="F60" s="365"/>
      <c r="G60" s="365"/>
      <c r="H60" s="365"/>
      <c r="I60" s="365"/>
      <c r="J60" s="365"/>
      <c r="K60" s="247"/>
    </row>
    <row r="61" spans="2:11" ht="15" customHeight="1" x14ac:dyDescent="0.3">
      <c r="B61" s="246"/>
      <c r="C61" s="251"/>
      <c r="D61" s="364" t="s">
        <v>769</v>
      </c>
      <c r="E61" s="364"/>
      <c r="F61" s="364"/>
      <c r="G61" s="364"/>
      <c r="H61" s="364"/>
      <c r="I61" s="364"/>
      <c r="J61" s="364"/>
      <c r="K61" s="247"/>
    </row>
    <row r="62" spans="2:11" ht="12.75" customHeight="1" x14ac:dyDescent="0.3">
      <c r="B62" s="246"/>
      <c r="C62" s="251"/>
      <c r="D62" s="251"/>
      <c r="E62" s="254"/>
      <c r="F62" s="251"/>
      <c r="G62" s="251"/>
      <c r="H62" s="251"/>
      <c r="I62" s="251"/>
      <c r="J62" s="251"/>
      <c r="K62" s="247"/>
    </row>
    <row r="63" spans="2:11" ht="15" customHeight="1" x14ac:dyDescent="0.3">
      <c r="B63" s="246"/>
      <c r="C63" s="251"/>
      <c r="D63" s="364" t="s">
        <v>770</v>
      </c>
      <c r="E63" s="364"/>
      <c r="F63" s="364"/>
      <c r="G63" s="364"/>
      <c r="H63" s="364"/>
      <c r="I63" s="364"/>
      <c r="J63" s="364"/>
      <c r="K63" s="247"/>
    </row>
    <row r="64" spans="2:11" ht="15" customHeight="1" x14ac:dyDescent="0.3">
      <c r="B64" s="246"/>
      <c r="C64" s="251"/>
      <c r="D64" s="365" t="s">
        <v>771</v>
      </c>
      <c r="E64" s="365"/>
      <c r="F64" s="365"/>
      <c r="G64" s="365"/>
      <c r="H64" s="365"/>
      <c r="I64" s="365"/>
      <c r="J64" s="365"/>
      <c r="K64" s="247"/>
    </row>
    <row r="65" spans="2:11" ht="15" customHeight="1" x14ac:dyDescent="0.3">
      <c r="B65" s="246"/>
      <c r="C65" s="251"/>
      <c r="D65" s="364" t="s">
        <v>772</v>
      </c>
      <c r="E65" s="364"/>
      <c r="F65" s="364"/>
      <c r="G65" s="364"/>
      <c r="H65" s="364"/>
      <c r="I65" s="364"/>
      <c r="J65" s="364"/>
      <c r="K65" s="247"/>
    </row>
    <row r="66" spans="2:11" ht="15" customHeight="1" x14ac:dyDescent="0.3">
      <c r="B66" s="246"/>
      <c r="C66" s="251"/>
      <c r="D66" s="364" t="s">
        <v>773</v>
      </c>
      <c r="E66" s="364"/>
      <c r="F66" s="364"/>
      <c r="G66" s="364"/>
      <c r="H66" s="364"/>
      <c r="I66" s="364"/>
      <c r="J66" s="364"/>
      <c r="K66" s="247"/>
    </row>
    <row r="67" spans="2:11" ht="15" customHeight="1" x14ac:dyDescent="0.3">
      <c r="B67" s="246"/>
      <c r="C67" s="251"/>
      <c r="D67" s="364" t="s">
        <v>774</v>
      </c>
      <c r="E67" s="364"/>
      <c r="F67" s="364"/>
      <c r="G67" s="364"/>
      <c r="H67" s="364"/>
      <c r="I67" s="364"/>
      <c r="J67" s="364"/>
      <c r="K67" s="247"/>
    </row>
    <row r="68" spans="2:11" ht="15" customHeight="1" x14ac:dyDescent="0.3">
      <c r="B68" s="246"/>
      <c r="C68" s="251"/>
      <c r="D68" s="364" t="s">
        <v>775</v>
      </c>
      <c r="E68" s="364"/>
      <c r="F68" s="364"/>
      <c r="G68" s="364"/>
      <c r="H68" s="364"/>
      <c r="I68" s="364"/>
      <c r="J68" s="364"/>
      <c r="K68" s="247"/>
    </row>
    <row r="69" spans="2:11" ht="12.75" customHeight="1" x14ac:dyDescent="0.3">
      <c r="B69" s="255"/>
      <c r="C69" s="256"/>
      <c r="D69" s="256"/>
      <c r="E69" s="256"/>
      <c r="F69" s="256"/>
      <c r="G69" s="256"/>
      <c r="H69" s="256"/>
      <c r="I69" s="256"/>
      <c r="J69" s="256"/>
      <c r="K69" s="257"/>
    </row>
    <row r="70" spans="2:11" ht="18.75" customHeight="1" x14ac:dyDescent="0.3">
      <c r="B70" s="258"/>
      <c r="C70" s="258"/>
      <c r="D70" s="258"/>
      <c r="E70" s="258"/>
      <c r="F70" s="258"/>
      <c r="G70" s="258"/>
      <c r="H70" s="258"/>
      <c r="I70" s="258"/>
      <c r="J70" s="258"/>
      <c r="K70" s="259"/>
    </row>
    <row r="71" spans="2:11" ht="18.75" customHeight="1" x14ac:dyDescent="0.3">
      <c r="B71" s="259"/>
      <c r="C71" s="259"/>
      <c r="D71" s="259"/>
      <c r="E71" s="259"/>
      <c r="F71" s="259"/>
      <c r="G71" s="259"/>
      <c r="H71" s="259"/>
      <c r="I71" s="259"/>
      <c r="J71" s="259"/>
      <c r="K71" s="259"/>
    </row>
    <row r="72" spans="2:11" ht="7.5" customHeight="1" x14ac:dyDescent="0.3">
      <c r="B72" s="260"/>
      <c r="C72" s="261"/>
      <c r="D72" s="261"/>
      <c r="E72" s="261"/>
      <c r="F72" s="261"/>
      <c r="G72" s="261"/>
      <c r="H72" s="261"/>
      <c r="I72" s="261"/>
      <c r="J72" s="261"/>
      <c r="K72" s="262"/>
    </row>
    <row r="73" spans="2:11" ht="45" customHeight="1" x14ac:dyDescent="0.3">
      <c r="B73" s="263"/>
      <c r="C73" s="366" t="s">
        <v>81</v>
      </c>
      <c r="D73" s="366"/>
      <c r="E73" s="366"/>
      <c r="F73" s="366"/>
      <c r="G73" s="366"/>
      <c r="H73" s="366"/>
      <c r="I73" s="366"/>
      <c r="J73" s="366"/>
      <c r="K73" s="264"/>
    </row>
    <row r="74" spans="2:11" ht="17.25" customHeight="1" x14ac:dyDescent="0.3">
      <c r="B74" s="263"/>
      <c r="C74" s="265" t="s">
        <v>776</v>
      </c>
      <c r="D74" s="265"/>
      <c r="E74" s="265"/>
      <c r="F74" s="265" t="s">
        <v>777</v>
      </c>
      <c r="G74" s="266"/>
      <c r="H74" s="265" t="s">
        <v>109</v>
      </c>
      <c r="I74" s="265" t="s">
        <v>55</v>
      </c>
      <c r="J74" s="265" t="s">
        <v>778</v>
      </c>
      <c r="K74" s="264"/>
    </row>
    <row r="75" spans="2:11" ht="17.25" customHeight="1" x14ac:dyDescent="0.3">
      <c r="B75" s="263"/>
      <c r="C75" s="267" t="s">
        <v>779</v>
      </c>
      <c r="D75" s="267"/>
      <c r="E75" s="267"/>
      <c r="F75" s="268" t="s">
        <v>780</v>
      </c>
      <c r="G75" s="269"/>
      <c r="H75" s="267"/>
      <c r="I75" s="267"/>
      <c r="J75" s="267" t="s">
        <v>781</v>
      </c>
      <c r="K75" s="264"/>
    </row>
    <row r="76" spans="2:11" ht="5.25" customHeight="1" x14ac:dyDescent="0.3">
      <c r="B76" s="263"/>
      <c r="C76" s="270"/>
      <c r="D76" s="270"/>
      <c r="E76" s="270"/>
      <c r="F76" s="270"/>
      <c r="G76" s="271"/>
      <c r="H76" s="270"/>
      <c r="I76" s="270"/>
      <c r="J76" s="270"/>
      <c r="K76" s="264"/>
    </row>
    <row r="77" spans="2:11" ht="15" customHeight="1" x14ac:dyDescent="0.3">
      <c r="B77" s="263"/>
      <c r="C77" s="253" t="s">
        <v>51</v>
      </c>
      <c r="D77" s="270"/>
      <c r="E77" s="270"/>
      <c r="F77" s="272" t="s">
        <v>782</v>
      </c>
      <c r="G77" s="271"/>
      <c r="H77" s="253" t="s">
        <v>783</v>
      </c>
      <c r="I77" s="253" t="s">
        <v>784</v>
      </c>
      <c r="J77" s="253">
        <v>20</v>
      </c>
      <c r="K77" s="264"/>
    </row>
    <row r="78" spans="2:11" ht="15" customHeight="1" x14ac:dyDescent="0.3">
      <c r="B78" s="263"/>
      <c r="C78" s="253" t="s">
        <v>785</v>
      </c>
      <c r="D78" s="253"/>
      <c r="E78" s="253"/>
      <c r="F78" s="272" t="s">
        <v>782</v>
      </c>
      <c r="G78" s="271"/>
      <c r="H78" s="253" t="s">
        <v>786</v>
      </c>
      <c r="I78" s="253" t="s">
        <v>784</v>
      </c>
      <c r="J78" s="253">
        <v>120</v>
      </c>
      <c r="K78" s="264"/>
    </row>
    <row r="79" spans="2:11" ht="15" customHeight="1" x14ac:dyDescent="0.3">
      <c r="B79" s="273"/>
      <c r="C79" s="253" t="s">
        <v>787</v>
      </c>
      <c r="D79" s="253"/>
      <c r="E79" s="253"/>
      <c r="F79" s="272" t="s">
        <v>788</v>
      </c>
      <c r="G79" s="271"/>
      <c r="H79" s="253" t="s">
        <v>789</v>
      </c>
      <c r="I79" s="253" t="s">
        <v>784</v>
      </c>
      <c r="J79" s="253">
        <v>50</v>
      </c>
      <c r="K79" s="264"/>
    </row>
    <row r="80" spans="2:11" ht="15" customHeight="1" x14ac:dyDescent="0.3">
      <c r="B80" s="273"/>
      <c r="C80" s="253" t="s">
        <v>790</v>
      </c>
      <c r="D80" s="253"/>
      <c r="E80" s="253"/>
      <c r="F80" s="272" t="s">
        <v>782</v>
      </c>
      <c r="G80" s="271"/>
      <c r="H80" s="253" t="s">
        <v>791</v>
      </c>
      <c r="I80" s="253" t="s">
        <v>792</v>
      </c>
      <c r="J80" s="253"/>
      <c r="K80" s="264"/>
    </row>
    <row r="81" spans="2:11" ht="15" customHeight="1" x14ac:dyDescent="0.3">
      <c r="B81" s="273"/>
      <c r="C81" s="274" t="s">
        <v>793</v>
      </c>
      <c r="D81" s="274"/>
      <c r="E81" s="274"/>
      <c r="F81" s="275" t="s">
        <v>788</v>
      </c>
      <c r="G81" s="274"/>
      <c r="H81" s="274" t="s">
        <v>794</v>
      </c>
      <c r="I81" s="274" t="s">
        <v>784</v>
      </c>
      <c r="J81" s="274">
        <v>15</v>
      </c>
      <c r="K81" s="264"/>
    </row>
    <row r="82" spans="2:11" ht="15" customHeight="1" x14ac:dyDescent="0.3">
      <c r="B82" s="273"/>
      <c r="C82" s="274" t="s">
        <v>795</v>
      </c>
      <c r="D82" s="274"/>
      <c r="E82" s="274"/>
      <c r="F82" s="275" t="s">
        <v>788</v>
      </c>
      <c r="G82" s="274"/>
      <c r="H82" s="274" t="s">
        <v>796</v>
      </c>
      <c r="I82" s="274" t="s">
        <v>784</v>
      </c>
      <c r="J82" s="274">
        <v>15</v>
      </c>
      <c r="K82" s="264"/>
    </row>
    <row r="83" spans="2:11" ht="15" customHeight="1" x14ac:dyDescent="0.3">
      <c r="B83" s="273"/>
      <c r="C83" s="274" t="s">
        <v>797</v>
      </c>
      <c r="D83" s="274"/>
      <c r="E83" s="274"/>
      <c r="F83" s="275" t="s">
        <v>788</v>
      </c>
      <c r="G83" s="274"/>
      <c r="H83" s="274" t="s">
        <v>798</v>
      </c>
      <c r="I83" s="274" t="s">
        <v>784</v>
      </c>
      <c r="J83" s="274">
        <v>20</v>
      </c>
      <c r="K83" s="264"/>
    </row>
    <row r="84" spans="2:11" ht="15" customHeight="1" x14ac:dyDescent="0.3">
      <c r="B84" s="273"/>
      <c r="C84" s="274" t="s">
        <v>799</v>
      </c>
      <c r="D84" s="274"/>
      <c r="E84" s="274"/>
      <c r="F84" s="275" t="s">
        <v>788</v>
      </c>
      <c r="G84" s="274"/>
      <c r="H84" s="274" t="s">
        <v>800</v>
      </c>
      <c r="I84" s="274" t="s">
        <v>784</v>
      </c>
      <c r="J84" s="274">
        <v>20</v>
      </c>
      <c r="K84" s="264"/>
    </row>
    <row r="85" spans="2:11" ht="15" customHeight="1" x14ac:dyDescent="0.3">
      <c r="B85" s="273"/>
      <c r="C85" s="253" t="s">
        <v>801</v>
      </c>
      <c r="D85" s="253"/>
      <c r="E85" s="253"/>
      <c r="F85" s="272" t="s">
        <v>788</v>
      </c>
      <c r="G85" s="271"/>
      <c r="H85" s="253" t="s">
        <v>802</v>
      </c>
      <c r="I85" s="253" t="s">
        <v>784</v>
      </c>
      <c r="J85" s="253">
        <v>50</v>
      </c>
      <c r="K85" s="264"/>
    </row>
    <row r="86" spans="2:11" ht="15" customHeight="1" x14ac:dyDescent="0.3">
      <c r="B86" s="273"/>
      <c r="C86" s="253" t="s">
        <v>803</v>
      </c>
      <c r="D86" s="253"/>
      <c r="E86" s="253"/>
      <c r="F86" s="272" t="s">
        <v>788</v>
      </c>
      <c r="G86" s="271"/>
      <c r="H86" s="253" t="s">
        <v>804</v>
      </c>
      <c r="I86" s="253" t="s">
        <v>784</v>
      </c>
      <c r="J86" s="253">
        <v>20</v>
      </c>
      <c r="K86" s="264"/>
    </row>
    <row r="87" spans="2:11" ht="15" customHeight="1" x14ac:dyDescent="0.3">
      <c r="B87" s="273"/>
      <c r="C87" s="253" t="s">
        <v>805</v>
      </c>
      <c r="D87" s="253"/>
      <c r="E87" s="253"/>
      <c r="F87" s="272" t="s">
        <v>788</v>
      </c>
      <c r="G87" s="271"/>
      <c r="H87" s="253" t="s">
        <v>806</v>
      </c>
      <c r="I87" s="253" t="s">
        <v>784</v>
      </c>
      <c r="J87" s="253">
        <v>20</v>
      </c>
      <c r="K87" s="264"/>
    </row>
    <row r="88" spans="2:11" ht="15" customHeight="1" x14ac:dyDescent="0.3">
      <c r="B88" s="273"/>
      <c r="C88" s="253" t="s">
        <v>807</v>
      </c>
      <c r="D88" s="253"/>
      <c r="E88" s="253"/>
      <c r="F88" s="272" t="s">
        <v>788</v>
      </c>
      <c r="G88" s="271"/>
      <c r="H88" s="253" t="s">
        <v>808</v>
      </c>
      <c r="I88" s="253" t="s">
        <v>784</v>
      </c>
      <c r="J88" s="253">
        <v>50</v>
      </c>
      <c r="K88" s="264"/>
    </row>
    <row r="89" spans="2:11" ht="15" customHeight="1" x14ac:dyDescent="0.3">
      <c r="B89" s="273"/>
      <c r="C89" s="253" t="s">
        <v>809</v>
      </c>
      <c r="D89" s="253"/>
      <c r="E89" s="253"/>
      <c r="F89" s="272" t="s">
        <v>788</v>
      </c>
      <c r="G89" s="271"/>
      <c r="H89" s="253" t="s">
        <v>809</v>
      </c>
      <c r="I89" s="253" t="s">
        <v>784</v>
      </c>
      <c r="J89" s="253">
        <v>50</v>
      </c>
      <c r="K89" s="264"/>
    </row>
    <row r="90" spans="2:11" ht="15" customHeight="1" x14ac:dyDescent="0.3">
      <c r="B90" s="273"/>
      <c r="C90" s="253" t="s">
        <v>114</v>
      </c>
      <c r="D90" s="253"/>
      <c r="E90" s="253"/>
      <c r="F90" s="272" t="s">
        <v>788</v>
      </c>
      <c r="G90" s="271"/>
      <c r="H90" s="253" t="s">
        <v>810</v>
      </c>
      <c r="I90" s="253" t="s">
        <v>784</v>
      </c>
      <c r="J90" s="253">
        <v>255</v>
      </c>
      <c r="K90" s="264"/>
    </row>
    <row r="91" spans="2:11" ht="15" customHeight="1" x14ac:dyDescent="0.3">
      <c r="B91" s="273"/>
      <c r="C91" s="253" t="s">
        <v>811</v>
      </c>
      <c r="D91" s="253"/>
      <c r="E91" s="253"/>
      <c r="F91" s="272" t="s">
        <v>782</v>
      </c>
      <c r="G91" s="271"/>
      <c r="H91" s="253" t="s">
        <v>812</v>
      </c>
      <c r="I91" s="253" t="s">
        <v>813</v>
      </c>
      <c r="J91" s="253"/>
      <c r="K91" s="264"/>
    </row>
    <row r="92" spans="2:11" ht="15" customHeight="1" x14ac:dyDescent="0.3">
      <c r="B92" s="273"/>
      <c r="C92" s="253" t="s">
        <v>814</v>
      </c>
      <c r="D92" s="253"/>
      <c r="E92" s="253"/>
      <c r="F92" s="272" t="s">
        <v>782</v>
      </c>
      <c r="G92" s="271"/>
      <c r="H92" s="253" t="s">
        <v>815</v>
      </c>
      <c r="I92" s="253" t="s">
        <v>816</v>
      </c>
      <c r="J92" s="253"/>
      <c r="K92" s="264"/>
    </row>
    <row r="93" spans="2:11" ht="15" customHeight="1" x14ac:dyDescent="0.3">
      <c r="B93" s="273"/>
      <c r="C93" s="253" t="s">
        <v>817</v>
      </c>
      <c r="D93" s="253"/>
      <c r="E93" s="253"/>
      <c r="F93" s="272" t="s">
        <v>782</v>
      </c>
      <c r="G93" s="271"/>
      <c r="H93" s="253" t="s">
        <v>817</v>
      </c>
      <c r="I93" s="253" t="s">
        <v>816</v>
      </c>
      <c r="J93" s="253"/>
      <c r="K93" s="264"/>
    </row>
    <row r="94" spans="2:11" ht="15" customHeight="1" x14ac:dyDescent="0.3">
      <c r="B94" s="273"/>
      <c r="C94" s="253" t="s">
        <v>36</v>
      </c>
      <c r="D94" s="253"/>
      <c r="E94" s="253"/>
      <c r="F94" s="272" t="s">
        <v>782</v>
      </c>
      <c r="G94" s="271"/>
      <c r="H94" s="253" t="s">
        <v>818</v>
      </c>
      <c r="I94" s="253" t="s">
        <v>816</v>
      </c>
      <c r="J94" s="253"/>
      <c r="K94" s="264"/>
    </row>
    <row r="95" spans="2:11" ht="15" customHeight="1" x14ac:dyDescent="0.3">
      <c r="B95" s="273"/>
      <c r="C95" s="253" t="s">
        <v>46</v>
      </c>
      <c r="D95" s="253"/>
      <c r="E95" s="253"/>
      <c r="F95" s="272" t="s">
        <v>782</v>
      </c>
      <c r="G95" s="271"/>
      <c r="H95" s="253" t="s">
        <v>819</v>
      </c>
      <c r="I95" s="253" t="s">
        <v>816</v>
      </c>
      <c r="J95" s="253"/>
      <c r="K95" s="264"/>
    </row>
    <row r="96" spans="2:11" ht="15" customHeight="1" x14ac:dyDescent="0.3">
      <c r="B96" s="276"/>
      <c r="C96" s="277"/>
      <c r="D96" s="277"/>
      <c r="E96" s="277"/>
      <c r="F96" s="277"/>
      <c r="G96" s="277"/>
      <c r="H96" s="277"/>
      <c r="I96" s="277"/>
      <c r="J96" s="277"/>
      <c r="K96" s="278"/>
    </row>
    <row r="97" spans="2:11" ht="18.75" customHeight="1" x14ac:dyDescent="0.3">
      <c r="B97" s="279"/>
      <c r="C97" s="280"/>
      <c r="D97" s="280"/>
      <c r="E97" s="280"/>
      <c r="F97" s="280"/>
      <c r="G97" s="280"/>
      <c r="H97" s="280"/>
      <c r="I97" s="280"/>
      <c r="J97" s="280"/>
      <c r="K97" s="279"/>
    </row>
    <row r="98" spans="2:11" ht="18.75" customHeight="1" x14ac:dyDescent="0.3">
      <c r="B98" s="259"/>
      <c r="C98" s="259"/>
      <c r="D98" s="259"/>
      <c r="E98" s="259"/>
      <c r="F98" s="259"/>
      <c r="G98" s="259"/>
      <c r="H98" s="259"/>
      <c r="I98" s="259"/>
      <c r="J98" s="259"/>
      <c r="K98" s="259"/>
    </row>
    <row r="99" spans="2:11" ht="7.5" customHeight="1" x14ac:dyDescent="0.3">
      <c r="B99" s="260"/>
      <c r="C99" s="261"/>
      <c r="D99" s="261"/>
      <c r="E99" s="261"/>
      <c r="F99" s="261"/>
      <c r="G99" s="261"/>
      <c r="H99" s="261"/>
      <c r="I99" s="261"/>
      <c r="J99" s="261"/>
      <c r="K99" s="262"/>
    </row>
    <row r="100" spans="2:11" ht="45" customHeight="1" x14ac:dyDescent="0.3">
      <c r="B100" s="263"/>
      <c r="C100" s="366" t="s">
        <v>820</v>
      </c>
      <c r="D100" s="366"/>
      <c r="E100" s="366"/>
      <c r="F100" s="366"/>
      <c r="G100" s="366"/>
      <c r="H100" s="366"/>
      <c r="I100" s="366"/>
      <c r="J100" s="366"/>
      <c r="K100" s="264"/>
    </row>
    <row r="101" spans="2:11" ht="17.25" customHeight="1" x14ac:dyDescent="0.3">
      <c r="B101" s="263"/>
      <c r="C101" s="265" t="s">
        <v>776</v>
      </c>
      <c r="D101" s="265"/>
      <c r="E101" s="265"/>
      <c r="F101" s="265" t="s">
        <v>777</v>
      </c>
      <c r="G101" s="266"/>
      <c r="H101" s="265" t="s">
        <v>109</v>
      </c>
      <c r="I101" s="265" t="s">
        <v>55</v>
      </c>
      <c r="J101" s="265" t="s">
        <v>778</v>
      </c>
      <c r="K101" s="264"/>
    </row>
    <row r="102" spans="2:11" ht="17.25" customHeight="1" x14ac:dyDescent="0.3">
      <c r="B102" s="263"/>
      <c r="C102" s="267" t="s">
        <v>779</v>
      </c>
      <c r="D102" s="267"/>
      <c r="E102" s="267"/>
      <c r="F102" s="268" t="s">
        <v>780</v>
      </c>
      <c r="G102" s="269"/>
      <c r="H102" s="267"/>
      <c r="I102" s="267"/>
      <c r="J102" s="267" t="s">
        <v>781</v>
      </c>
      <c r="K102" s="264"/>
    </row>
    <row r="103" spans="2:11" ht="5.25" customHeight="1" x14ac:dyDescent="0.3">
      <c r="B103" s="263"/>
      <c r="C103" s="265"/>
      <c r="D103" s="265"/>
      <c r="E103" s="265"/>
      <c r="F103" s="265"/>
      <c r="G103" s="281"/>
      <c r="H103" s="265"/>
      <c r="I103" s="265"/>
      <c r="J103" s="265"/>
      <c r="K103" s="264"/>
    </row>
    <row r="104" spans="2:11" ht="15" customHeight="1" x14ac:dyDescent="0.3">
      <c r="B104" s="263"/>
      <c r="C104" s="253" t="s">
        <v>51</v>
      </c>
      <c r="D104" s="270"/>
      <c r="E104" s="270"/>
      <c r="F104" s="272" t="s">
        <v>782</v>
      </c>
      <c r="G104" s="281"/>
      <c r="H104" s="253" t="s">
        <v>821</v>
      </c>
      <c r="I104" s="253" t="s">
        <v>784</v>
      </c>
      <c r="J104" s="253">
        <v>20</v>
      </c>
      <c r="K104" s="264"/>
    </row>
    <row r="105" spans="2:11" ht="15" customHeight="1" x14ac:dyDescent="0.3">
      <c r="B105" s="263"/>
      <c r="C105" s="253" t="s">
        <v>785</v>
      </c>
      <c r="D105" s="253"/>
      <c r="E105" s="253"/>
      <c r="F105" s="272" t="s">
        <v>782</v>
      </c>
      <c r="G105" s="253"/>
      <c r="H105" s="253" t="s">
        <v>821</v>
      </c>
      <c r="I105" s="253" t="s">
        <v>784</v>
      </c>
      <c r="J105" s="253">
        <v>120</v>
      </c>
      <c r="K105" s="264"/>
    </row>
    <row r="106" spans="2:11" ht="15" customHeight="1" x14ac:dyDescent="0.3">
      <c r="B106" s="273"/>
      <c r="C106" s="253" t="s">
        <v>787</v>
      </c>
      <c r="D106" s="253"/>
      <c r="E106" s="253"/>
      <c r="F106" s="272" t="s">
        <v>788</v>
      </c>
      <c r="G106" s="253"/>
      <c r="H106" s="253" t="s">
        <v>821</v>
      </c>
      <c r="I106" s="253" t="s">
        <v>784</v>
      </c>
      <c r="J106" s="253">
        <v>50</v>
      </c>
      <c r="K106" s="264"/>
    </row>
    <row r="107" spans="2:11" ht="15" customHeight="1" x14ac:dyDescent="0.3">
      <c r="B107" s="273"/>
      <c r="C107" s="253" t="s">
        <v>790</v>
      </c>
      <c r="D107" s="253"/>
      <c r="E107" s="253"/>
      <c r="F107" s="272" t="s">
        <v>782</v>
      </c>
      <c r="G107" s="253"/>
      <c r="H107" s="253" t="s">
        <v>821</v>
      </c>
      <c r="I107" s="253" t="s">
        <v>792</v>
      </c>
      <c r="J107" s="253"/>
      <c r="K107" s="264"/>
    </row>
    <row r="108" spans="2:11" ht="15" customHeight="1" x14ac:dyDescent="0.3">
      <c r="B108" s="273"/>
      <c r="C108" s="253" t="s">
        <v>801</v>
      </c>
      <c r="D108" s="253"/>
      <c r="E108" s="253"/>
      <c r="F108" s="272" t="s">
        <v>788</v>
      </c>
      <c r="G108" s="253"/>
      <c r="H108" s="253" t="s">
        <v>821</v>
      </c>
      <c r="I108" s="253" t="s">
        <v>784</v>
      </c>
      <c r="J108" s="253">
        <v>50</v>
      </c>
      <c r="K108" s="264"/>
    </row>
    <row r="109" spans="2:11" ht="15" customHeight="1" x14ac:dyDescent="0.3">
      <c r="B109" s="273"/>
      <c r="C109" s="253" t="s">
        <v>809</v>
      </c>
      <c r="D109" s="253"/>
      <c r="E109" s="253"/>
      <c r="F109" s="272" t="s">
        <v>788</v>
      </c>
      <c r="G109" s="253"/>
      <c r="H109" s="253" t="s">
        <v>821</v>
      </c>
      <c r="I109" s="253" t="s">
        <v>784</v>
      </c>
      <c r="J109" s="253">
        <v>50</v>
      </c>
      <c r="K109" s="264"/>
    </row>
    <row r="110" spans="2:11" ht="15" customHeight="1" x14ac:dyDescent="0.3">
      <c r="B110" s="273"/>
      <c r="C110" s="253" t="s">
        <v>807</v>
      </c>
      <c r="D110" s="253"/>
      <c r="E110" s="253"/>
      <c r="F110" s="272" t="s">
        <v>788</v>
      </c>
      <c r="G110" s="253"/>
      <c r="H110" s="253" t="s">
        <v>821</v>
      </c>
      <c r="I110" s="253" t="s">
        <v>784</v>
      </c>
      <c r="J110" s="253">
        <v>50</v>
      </c>
      <c r="K110" s="264"/>
    </row>
    <row r="111" spans="2:11" ht="15" customHeight="1" x14ac:dyDescent="0.3">
      <c r="B111" s="273"/>
      <c r="C111" s="253" t="s">
        <v>51</v>
      </c>
      <c r="D111" s="253"/>
      <c r="E111" s="253"/>
      <c r="F111" s="272" t="s">
        <v>782</v>
      </c>
      <c r="G111" s="253"/>
      <c r="H111" s="253" t="s">
        <v>822</v>
      </c>
      <c r="I111" s="253" t="s">
        <v>784</v>
      </c>
      <c r="J111" s="253">
        <v>20</v>
      </c>
      <c r="K111" s="264"/>
    </row>
    <row r="112" spans="2:11" ht="15" customHeight="1" x14ac:dyDescent="0.3">
      <c r="B112" s="273"/>
      <c r="C112" s="253" t="s">
        <v>823</v>
      </c>
      <c r="D112" s="253"/>
      <c r="E112" s="253"/>
      <c r="F112" s="272" t="s">
        <v>782</v>
      </c>
      <c r="G112" s="253"/>
      <c r="H112" s="253" t="s">
        <v>824</v>
      </c>
      <c r="I112" s="253" t="s">
        <v>784</v>
      </c>
      <c r="J112" s="253">
        <v>120</v>
      </c>
      <c r="K112" s="264"/>
    </row>
    <row r="113" spans="2:11" ht="15" customHeight="1" x14ac:dyDescent="0.3">
      <c r="B113" s="273"/>
      <c r="C113" s="253" t="s">
        <v>36</v>
      </c>
      <c r="D113" s="253"/>
      <c r="E113" s="253"/>
      <c r="F113" s="272" t="s">
        <v>782</v>
      </c>
      <c r="G113" s="253"/>
      <c r="H113" s="253" t="s">
        <v>825</v>
      </c>
      <c r="I113" s="253" t="s">
        <v>816</v>
      </c>
      <c r="J113" s="253"/>
      <c r="K113" s="264"/>
    </row>
    <row r="114" spans="2:11" ht="15" customHeight="1" x14ac:dyDescent="0.3">
      <c r="B114" s="273"/>
      <c r="C114" s="253" t="s">
        <v>46</v>
      </c>
      <c r="D114" s="253"/>
      <c r="E114" s="253"/>
      <c r="F114" s="272" t="s">
        <v>782</v>
      </c>
      <c r="G114" s="253"/>
      <c r="H114" s="253" t="s">
        <v>826</v>
      </c>
      <c r="I114" s="253" t="s">
        <v>816</v>
      </c>
      <c r="J114" s="253"/>
      <c r="K114" s="264"/>
    </row>
    <row r="115" spans="2:11" ht="15" customHeight="1" x14ac:dyDescent="0.3">
      <c r="B115" s="273"/>
      <c r="C115" s="253" t="s">
        <v>55</v>
      </c>
      <c r="D115" s="253"/>
      <c r="E115" s="253"/>
      <c r="F115" s="272" t="s">
        <v>782</v>
      </c>
      <c r="G115" s="253"/>
      <c r="H115" s="253" t="s">
        <v>827</v>
      </c>
      <c r="I115" s="253" t="s">
        <v>828</v>
      </c>
      <c r="J115" s="253"/>
      <c r="K115" s="264"/>
    </row>
    <row r="116" spans="2:11" ht="15" customHeight="1" x14ac:dyDescent="0.3">
      <c r="B116" s="276"/>
      <c r="C116" s="282"/>
      <c r="D116" s="282"/>
      <c r="E116" s="282"/>
      <c r="F116" s="282"/>
      <c r="G116" s="282"/>
      <c r="H116" s="282"/>
      <c r="I116" s="282"/>
      <c r="J116" s="282"/>
      <c r="K116" s="278"/>
    </row>
    <row r="117" spans="2:11" ht="18.75" customHeight="1" x14ac:dyDescent="0.3">
      <c r="B117" s="283"/>
      <c r="C117" s="249"/>
      <c r="D117" s="249"/>
      <c r="E117" s="249"/>
      <c r="F117" s="284"/>
      <c r="G117" s="249"/>
      <c r="H117" s="249"/>
      <c r="I117" s="249"/>
      <c r="J117" s="249"/>
      <c r="K117" s="283"/>
    </row>
    <row r="118" spans="2:11" ht="18.75" customHeight="1" x14ac:dyDescent="0.3">
      <c r="B118" s="259"/>
      <c r="C118" s="259"/>
      <c r="D118" s="259"/>
      <c r="E118" s="259"/>
      <c r="F118" s="259"/>
      <c r="G118" s="259"/>
      <c r="H118" s="259"/>
      <c r="I118" s="259"/>
      <c r="J118" s="259"/>
      <c r="K118" s="259"/>
    </row>
    <row r="119" spans="2:11" ht="7.5" customHeight="1" x14ac:dyDescent="0.3">
      <c r="B119" s="285"/>
      <c r="C119" s="286"/>
      <c r="D119" s="286"/>
      <c r="E119" s="286"/>
      <c r="F119" s="286"/>
      <c r="G119" s="286"/>
      <c r="H119" s="286"/>
      <c r="I119" s="286"/>
      <c r="J119" s="286"/>
      <c r="K119" s="287"/>
    </row>
    <row r="120" spans="2:11" ht="45" customHeight="1" x14ac:dyDescent="0.3">
      <c r="B120" s="288"/>
      <c r="C120" s="361" t="s">
        <v>829</v>
      </c>
      <c r="D120" s="361"/>
      <c r="E120" s="361"/>
      <c r="F120" s="361"/>
      <c r="G120" s="361"/>
      <c r="H120" s="361"/>
      <c r="I120" s="361"/>
      <c r="J120" s="361"/>
      <c r="K120" s="289"/>
    </row>
    <row r="121" spans="2:11" ht="17.25" customHeight="1" x14ac:dyDescent="0.3">
      <c r="B121" s="290"/>
      <c r="C121" s="265" t="s">
        <v>776</v>
      </c>
      <c r="D121" s="265"/>
      <c r="E121" s="265"/>
      <c r="F121" s="265" t="s">
        <v>777</v>
      </c>
      <c r="G121" s="266"/>
      <c r="H121" s="265" t="s">
        <v>109</v>
      </c>
      <c r="I121" s="265" t="s">
        <v>55</v>
      </c>
      <c r="J121" s="265" t="s">
        <v>778</v>
      </c>
      <c r="K121" s="291"/>
    </row>
    <row r="122" spans="2:11" ht="17.25" customHeight="1" x14ac:dyDescent="0.3">
      <c r="B122" s="290"/>
      <c r="C122" s="267" t="s">
        <v>779</v>
      </c>
      <c r="D122" s="267"/>
      <c r="E122" s="267"/>
      <c r="F122" s="268" t="s">
        <v>780</v>
      </c>
      <c r="G122" s="269"/>
      <c r="H122" s="267"/>
      <c r="I122" s="267"/>
      <c r="J122" s="267" t="s">
        <v>781</v>
      </c>
      <c r="K122" s="291"/>
    </row>
    <row r="123" spans="2:11" ht="5.25" customHeight="1" x14ac:dyDescent="0.3">
      <c r="B123" s="292"/>
      <c r="C123" s="270"/>
      <c r="D123" s="270"/>
      <c r="E123" s="270"/>
      <c r="F123" s="270"/>
      <c r="G123" s="253"/>
      <c r="H123" s="270"/>
      <c r="I123" s="270"/>
      <c r="J123" s="270"/>
      <c r="K123" s="293"/>
    </row>
    <row r="124" spans="2:11" ht="15" customHeight="1" x14ac:dyDescent="0.3">
      <c r="B124" s="292"/>
      <c r="C124" s="253" t="s">
        <v>785</v>
      </c>
      <c r="D124" s="270"/>
      <c r="E124" s="270"/>
      <c r="F124" s="272" t="s">
        <v>782</v>
      </c>
      <c r="G124" s="253"/>
      <c r="H124" s="253" t="s">
        <v>821</v>
      </c>
      <c r="I124" s="253" t="s">
        <v>784</v>
      </c>
      <c r="J124" s="253">
        <v>120</v>
      </c>
      <c r="K124" s="294"/>
    </row>
    <row r="125" spans="2:11" ht="15" customHeight="1" x14ac:dyDescent="0.3">
      <c r="B125" s="292"/>
      <c r="C125" s="253" t="s">
        <v>830</v>
      </c>
      <c r="D125" s="253"/>
      <c r="E125" s="253"/>
      <c r="F125" s="272" t="s">
        <v>782</v>
      </c>
      <c r="G125" s="253"/>
      <c r="H125" s="253" t="s">
        <v>831</v>
      </c>
      <c r="I125" s="253" t="s">
        <v>784</v>
      </c>
      <c r="J125" s="253" t="s">
        <v>832</v>
      </c>
      <c r="K125" s="294"/>
    </row>
    <row r="126" spans="2:11" ht="15" customHeight="1" x14ac:dyDescent="0.3">
      <c r="B126" s="292"/>
      <c r="C126" s="253" t="s">
        <v>731</v>
      </c>
      <c r="D126" s="253"/>
      <c r="E126" s="253"/>
      <c r="F126" s="272" t="s">
        <v>782</v>
      </c>
      <c r="G126" s="253"/>
      <c r="H126" s="253" t="s">
        <v>833</v>
      </c>
      <c r="I126" s="253" t="s">
        <v>784</v>
      </c>
      <c r="J126" s="253" t="s">
        <v>832</v>
      </c>
      <c r="K126" s="294"/>
    </row>
    <row r="127" spans="2:11" ht="15" customHeight="1" x14ac:dyDescent="0.3">
      <c r="B127" s="292"/>
      <c r="C127" s="253" t="s">
        <v>793</v>
      </c>
      <c r="D127" s="253"/>
      <c r="E127" s="253"/>
      <c r="F127" s="272" t="s">
        <v>788</v>
      </c>
      <c r="G127" s="253"/>
      <c r="H127" s="253" t="s">
        <v>794</v>
      </c>
      <c r="I127" s="253" t="s">
        <v>784</v>
      </c>
      <c r="J127" s="253">
        <v>15</v>
      </c>
      <c r="K127" s="294"/>
    </row>
    <row r="128" spans="2:11" ht="15" customHeight="1" x14ac:dyDescent="0.3">
      <c r="B128" s="292"/>
      <c r="C128" s="274" t="s">
        <v>795</v>
      </c>
      <c r="D128" s="274"/>
      <c r="E128" s="274"/>
      <c r="F128" s="275" t="s">
        <v>788</v>
      </c>
      <c r="G128" s="274"/>
      <c r="H128" s="274" t="s">
        <v>796</v>
      </c>
      <c r="I128" s="274" t="s">
        <v>784</v>
      </c>
      <c r="J128" s="274">
        <v>15</v>
      </c>
      <c r="K128" s="294"/>
    </row>
    <row r="129" spans="2:11" ht="15" customHeight="1" x14ac:dyDescent="0.3">
      <c r="B129" s="292"/>
      <c r="C129" s="274" t="s">
        <v>797</v>
      </c>
      <c r="D129" s="274"/>
      <c r="E129" s="274"/>
      <c r="F129" s="275" t="s">
        <v>788</v>
      </c>
      <c r="G129" s="274"/>
      <c r="H129" s="274" t="s">
        <v>798</v>
      </c>
      <c r="I129" s="274" t="s">
        <v>784</v>
      </c>
      <c r="J129" s="274">
        <v>20</v>
      </c>
      <c r="K129" s="294"/>
    </row>
    <row r="130" spans="2:11" ht="15" customHeight="1" x14ac:dyDescent="0.3">
      <c r="B130" s="292"/>
      <c r="C130" s="274" t="s">
        <v>799</v>
      </c>
      <c r="D130" s="274"/>
      <c r="E130" s="274"/>
      <c r="F130" s="275" t="s">
        <v>788</v>
      </c>
      <c r="G130" s="274"/>
      <c r="H130" s="274" t="s">
        <v>800</v>
      </c>
      <c r="I130" s="274" t="s">
        <v>784</v>
      </c>
      <c r="J130" s="274">
        <v>20</v>
      </c>
      <c r="K130" s="294"/>
    </row>
    <row r="131" spans="2:11" ht="15" customHeight="1" x14ac:dyDescent="0.3">
      <c r="B131" s="292"/>
      <c r="C131" s="253" t="s">
        <v>787</v>
      </c>
      <c r="D131" s="253"/>
      <c r="E131" s="253"/>
      <c r="F131" s="272" t="s">
        <v>788</v>
      </c>
      <c r="G131" s="253"/>
      <c r="H131" s="253" t="s">
        <v>821</v>
      </c>
      <c r="I131" s="253" t="s">
        <v>784</v>
      </c>
      <c r="J131" s="253">
        <v>50</v>
      </c>
      <c r="K131" s="294"/>
    </row>
    <row r="132" spans="2:11" ht="15" customHeight="1" x14ac:dyDescent="0.3">
      <c r="B132" s="292"/>
      <c r="C132" s="253" t="s">
        <v>801</v>
      </c>
      <c r="D132" s="253"/>
      <c r="E132" s="253"/>
      <c r="F132" s="272" t="s">
        <v>788</v>
      </c>
      <c r="G132" s="253"/>
      <c r="H132" s="253" t="s">
        <v>821</v>
      </c>
      <c r="I132" s="253" t="s">
        <v>784</v>
      </c>
      <c r="J132" s="253">
        <v>50</v>
      </c>
      <c r="K132" s="294"/>
    </row>
    <row r="133" spans="2:11" ht="15" customHeight="1" x14ac:dyDescent="0.3">
      <c r="B133" s="292"/>
      <c r="C133" s="253" t="s">
        <v>807</v>
      </c>
      <c r="D133" s="253"/>
      <c r="E133" s="253"/>
      <c r="F133" s="272" t="s">
        <v>788</v>
      </c>
      <c r="G133" s="253"/>
      <c r="H133" s="253" t="s">
        <v>821</v>
      </c>
      <c r="I133" s="253" t="s">
        <v>784</v>
      </c>
      <c r="J133" s="253">
        <v>50</v>
      </c>
      <c r="K133" s="294"/>
    </row>
    <row r="134" spans="2:11" ht="15" customHeight="1" x14ac:dyDescent="0.3">
      <c r="B134" s="292"/>
      <c r="C134" s="253" t="s">
        <v>809</v>
      </c>
      <c r="D134" s="253"/>
      <c r="E134" s="253"/>
      <c r="F134" s="272" t="s">
        <v>788</v>
      </c>
      <c r="G134" s="253"/>
      <c r="H134" s="253" t="s">
        <v>821</v>
      </c>
      <c r="I134" s="253" t="s">
        <v>784</v>
      </c>
      <c r="J134" s="253">
        <v>50</v>
      </c>
      <c r="K134" s="294"/>
    </row>
    <row r="135" spans="2:11" ht="15" customHeight="1" x14ac:dyDescent="0.3">
      <c r="B135" s="292"/>
      <c r="C135" s="253" t="s">
        <v>114</v>
      </c>
      <c r="D135" s="253"/>
      <c r="E135" s="253"/>
      <c r="F135" s="272" t="s">
        <v>788</v>
      </c>
      <c r="G135" s="253"/>
      <c r="H135" s="253" t="s">
        <v>834</v>
      </c>
      <c r="I135" s="253" t="s">
        <v>784</v>
      </c>
      <c r="J135" s="253">
        <v>255</v>
      </c>
      <c r="K135" s="294"/>
    </row>
    <row r="136" spans="2:11" ht="15" customHeight="1" x14ac:dyDescent="0.3">
      <c r="B136" s="292"/>
      <c r="C136" s="253" t="s">
        <v>811</v>
      </c>
      <c r="D136" s="253"/>
      <c r="E136" s="253"/>
      <c r="F136" s="272" t="s">
        <v>782</v>
      </c>
      <c r="G136" s="253"/>
      <c r="H136" s="253" t="s">
        <v>835</v>
      </c>
      <c r="I136" s="253" t="s">
        <v>813</v>
      </c>
      <c r="J136" s="253"/>
      <c r="K136" s="294"/>
    </row>
    <row r="137" spans="2:11" ht="15" customHeight="1" x14ac:dyDescent="0.3">
      <c r="B137" s="292"/>
      <c r="C137" s="253" t="s">
        <v>814</v>
      </c>
      <c r="D137" s="253"/>
      <c r="E137" s="253"/>
      <c r="F137" s="272" t="s">
        <v>782</v>
      </c>
      <c r="G137" s="253"/>
      <c r="H137" s="253" t="s">
        <v>836</v>
      </c>
      <c r="I137" s="253" t="s">
        <v>816</v>
      </c>
      <c r="J137" s="253"/>
      <c r="K137" s="294"/>
    </row>
    <row r="138" spans="2:11" ht="15" customHeight="1" x14ac:dyDescent="0.3">
      <c r="B138" s="292"/>
      <c r="C138" s="253" t="s">
        <v>817</v>
      </c>
      <c r="D138" s="253"/>
      <c r="E138" s="253"/>
      <c r="F138" s="272" t="s">
        <v>782</v>
      </c>
      <c r="G138" s="253"/>
      <c r="H138" s="253" t="s">
        <v>817</v>
      </c>
      <c r="I138" s="253" t="s">
        <v>816</v>
      </c>
      <c r="J138" s="253"/>
      <c r="K138" s="294"/>
    </row>
    <row r="139" spans="2:11" ht="15" customHeight="1" x14ac:dyDescent="0.3">
      <c r="B139" s="292"/>
      <c r="C139" s="253" t="s">
        <v>36</v>
      </c>
      <c r="D139" s="253"/>
      <c r="E139" s="253"/>
      <c r="F139" s="272" t="s">
        <v>782</v>
      </c>
      <c r="G139" s="253"/>
      <c r="H139" s="253" t="s">
        <v>837</v>
      </c>
      <c r="I139" s="253" t="s">
        <v>816</v>
      </c>
      <c r="J139" s="253"/>
      <c r="K139" s="294"/>
    </row>
    <row r="140" spans="2:11" ht="15" customHeight="1" x14ac:dyDescent="0.3">
      <c r="B140" s="292"/>
      <c r="C140" s="253" t="s">
        <v>838</v>
      </c>
      <c r="D140" s="253"/>
      <c r="E140" s="253"/>
      <c r="F140" s="272" t="s">
        <v>782</v>
      </c>
      <c r="G140" s="253"/>
      <c r="H140" s="253" t="s">
        <v>839</v>
      </c>
      <c r="I140" s="253" t="s">
        <v>816</v>
      </c>
      <c r="J140" s="253"/>
      <c r="K140" s="294"/>
    </row>
    <row r="141" spans="2:11" ht="15" customHeight="1" x14ac:dyDescent="0.3">
      <c r="B141" s="295"/>
      <c r="C141" s="296"/>
      <c r="D141" s="296"/>
      <c r="E141" s="296"/>
      <c r="F141" s="296"/>
      <c r="G141" s="296"/>
      <c r="H141" s="296"/>
      <c r="I141" s="296"/>
      <c r="J141" s="296"/>
      <c r="K141" s="297"/>
    </row>
    <row r="142" spans="2:11" ht="18.75" customHeight="1" x14ac:dyDescent="0.3">
      <c r="B142" s="249"/>
      <c r="C142" s="249"/>
      <c r="D142" s="249"/>
      <c r="E142" s="249"/>
      <c r="F142" s="284"/>
      <c r="G142" s="249"/>
      <c r="H142" s="249"/>
      <c r="I142" s="249"/>
      <c r="J142" s="249"/>
      <c r="K142" s="249"/>
    </row>
    <row r="143" spans="2:11" ht="18.75" customHeight="1" x14ac:dyDescent="0.3">
      <c r="B143" s="259"/>
      <c r="C143" s="259"/>
      <c r="D143" s="259"/>
      <c r="E143" s="259"/>
      <c r="F143" s="259"/>
      <c r="G143" s="259"/>
      <c r="H143" s="259"/>
      <c r="I143" s="259"/>
      <c r="J143" s="259"/>
      <c r="K143" s="259"/>
    </row>
    <row r="144" spans="2:11" ht="7.5" customHeight="1" x14ac:dyDescent="0.3">
      <c r="B144" s="260"/>
      <c r="C144" s="261"/>
      <c r="D144" s="261"/>
      <c r="E144" s="261"/>
      <c r="F144" s="261"/>
      <c r="G144" s="261"/>
      <c r="H144" s="261"/>
      <c r="I144" s="261"/>
      <c r="J144" s="261"/>
      <c r="K144" s="262"/>
    </row>
    <row r="145" spans="2:11" ht="45" customHeight="1" x14ac:dyDescent="0.3">
      <c r="B145" s="263"/>
      <c r="C145" s="366" t="s">
        <v>840</v>
      </c>
      <c r="D145" s="366"/>
      <c r="E145" s="366"/>
      <c r="F145" s="366"/>
      <c r="G145" s="366"/>
      <c r="H145" s="366"/>
      <c r="I145" s="366"/>
      <c r="J145" s="366"/>
      <c r="K145" s="264"/>
    </row>
    <row r="146" spans="2:11" ht="17.25" customHeight="1" x14ac:dyDescent="0.3">
      <c r="B146" s="263"/>
      <c r="C146" s="265" t="s">
        <v>776</v>
      </c>
      <c r="D146" s="265"/>
      <c r="E146" s="265"/>
      <c r="F146" s="265" t="s">
        <v>777</v>
      </c>
      <c r="G146" s="266"/>
      <c r="H146" s="265" t="s">
        <v>109</v>
      </c>
      <c r="I146" s="265" t="s">
        <v>55</v>
      </c>
      <c r="J146" s="265" t="s">
        <v>778</v>
      </c>
      <c r="K146" s="264"/>
    </row>
    <row r="147" spans="2:11" ht="17.25" customHeight="1" x14ac:dyDescent="0.3">
      <c r="B147" s="263"/>
      <c r="C147" s="267" t="s">
        <v>779</v>
      </c>
      <c r="D147" s="267"/>
      <c r="E147" s="267"/>
      <c r="F147" s="268" t="s">
        <v>780</v>
      </c>
      <c r="G147" s="269"/>
      <c r="H147" s="267"/>
      <c r="I147" s="267"/>
      <c r="J147" s="267" t="s">
        <v>781</v>
      </c>
      <c r="K147" s="264"/>
    </row>
    <row r="148" spans="2:11" ht="5.25" customHeight="1" x14ac:dyDescent="0.3">
      <c r="B148" s="273"/>
      <c r="C148" s="270"/>
      <c r="D148" s="270"/>
      <c r="E148" s="270"/>
      <c r="F148" s="270"/>
      <c r="G148" s="271"/>
      <c r="H148" s="270"/>
      <c r="I148" s="270"/>
      <c r="J148" s="270"/>
      <c r="K148" s="294"/>
    </row>
    <row r="149" spans="2:11" ht="15" customHeight="1" x14ac:dyDescent="0.3">
      <c r="B149" s="273"/>
      <c r="C149" s="298" t="s">
        <v>785</v>
      </c>
      <c r="D149" s="253"/>
      <c r="E149" s="253"/>
      <c r="F149" s="299" t="s">
        <v>782</v>
      </c>
      <c r="G149" s="253"/>
      <c r="H149" s="298" t="s">
        <v>821</v>
      </c>
      <c r="I149" s="298" t="s">
        <v>784</v>
      </c>
      <c r="J149" s="298">
        <v>120</v>
      </c>
      <c r="K149" s="294"/>
    </row>
    <row r="150" spans="2:11" ht="15" customHeight="1" x14ac:dyDescent="0.3">
      <c r="B150" s="273"/>
      <c r="C150" s="298" t="s">
        <v>830</v>
      </c>
      <c r="D150" s="253"/>
      <c r="E150" s="253"/>
      <c r="F150" s="299" t="s">
        <v>782</v>
      </c>
      <c r="G150" s="253"/>
      <c r="H150" s="298" t="s">
        <v>841</v>
      </c>
      <c r="I150" s="298" t="s">
        <v>784</v>
      </c>
      <c r="J150" s="298" t="s">
        <v>832</v>
      </c>
      <c r="K150" s="294"/>
    </row>
    <row r="151" spans="2:11" ht="15" customHeight="1" x14ac:dyDescent="0.3">
      <c r="B151" s="273"/>
      <c r="C151" s="298" t="s">
        <v>731</v>
      </c>
      <c r="D151" s="253"/>
      <c r="E151" s="253"/>
      <c r="F151" s="299" t="s">
        <v>782</v>
      </c>
      <c r="G151" s="253"/>
      <c r="H151" s="298" t="s">
        <v>842</v>
      </c>
      <c r="I151" s="298" t="s">
        <v>784</v>
      </c>
      <c r="J151" s="298" t="s">
        <v>832</v>
      </c>
      <c r="K151" s="294"/>
    </row>
    <row r="152" spans="2:11" ht="15" customHeight="1" x14ac:dyDescent="0.3">
      <c r="B152" s="273"/>
      <c r="C152" s="298" t="s">
        <v>787</v>
      </c>
      <c r="D152" s="253"/>
      <c r="E152" s="253"/>
      <c r="F152" s="299" t="s">
        <v>788</v>
      </c>
      <c r="G152" s="253"/>
      <c r="H152" s="298" t="s">
        <v>821</v>
      </c>
      <c r="I152" s="298" t="s">
        <v>784</v>
      </c>
      <c r="J152" s="298">
        <v>50</v>
      </c>
      <c r="K152" s="294"/>
    </row>
    <row r="153" spans="2:11" ht="15" customHeight="1" x14ac:dyDescent="0.3">
      <c r="B153" s="273"/>
      <c r="C153" s="298" t="s">
        <v>790</v>
      </c>
      <c r="D153" s="253"/>
      <c r="E153" s="253"/>
      <c r="F153" s="299" t="s">
        <v>782</v>
      </c>
      <c r="G153" s="253"/>
      <c r="H153" s="298" t="s">
        <v>821</v>
      </c>
      <c r="I153" s="298" t="s">
        <v>792</v>
      </c>
      <c r="J153" s="298"/>
      <c r="K153" s="294"/>
    </row>
    <row r="154" spans="2:11" ht="15" customHeight="1" x14ac:dyDescent="0.3">
      <c r="B154" s="273"/>
      <c r="C154" s="298" t="s">
        <v>801</v>
      </c>
      <c r="D154" s="253"/>
      <c r="E154" s="253"/>
      <c r="F154" s="299" t="s">
        <v>788</v>
      </c>
      <c r="G154" s="253"/>
      <c r="H154" s="298" t="s">
        <v>821</v>
      </c>
      <c r="I154" s="298" t="s">
        <v>784</v>
      </c>
      <c r="J154" s="298">
        <v>50</v>
      </c>
      <c r="K154" s="294"/>
    </row>
    <row r="155" spans="2:11" ht="15" customHeight="1" x14ac:dyDescent="0.3">
      <c r="B155" s="273"/>
      <c r="C155" s="298" t="s">
        <v>809</v>
      </c>
      <c r="D155" s="253"/>
      <c r="E155" s="253"/>
      <c r="F155" s="299" t="s">
        <v>788</v>
      </c>
      <c r="G155" s="253"/>
      <c r="H155" s="298" t="s">
        <v>821</v>
      </c>
      <c r="I155" s="298" t="s">
        <v>784</v>
      </c>
      <c r="J155" s="298">
        <v>50</v>
      </c>
      <c r="K155" s="294"/>
    </row>
    <row r="156" spans="2:11" ht="15" customHeight="1" x14ac:dyDescent="0.3">
      <c r="B156" s="273"/>
      <c r="C156" s="298" t="s">
        <v>807</v>
      </c>
      <c r="D156" s="253"/>
      <c r="E156" s="253"/>
      <c r="F156" s="299" t="s">
        <v>788</v>
      </c>
      <c r="G156" s="253"/>
      <c r="H156" s="298" t="s">
        <v>821</v>
      </c>
      <c r="I156" s="298" t="s">
        <v>784</v>
      </c>
      <c r="J156" s="298">
        <v>50</v>
      </c>
      <c r="K156" s="294"/>
    </row>
    <row r="157" spans="2:11" ht="15" customHeight="1" x14ac:dyDescent="0.3">
      <c r="B157" s="273"/>
      <c r="C157" s="298" t="s">
        <v>85</v>
      </c>
      <c r="D157" s="253"/>
      <c r="E157" s="253"/>
      <c r="F157" s="299" t="s">
        <v>782</v>
      </c>
      <c r="G157" s="253"/>
      <c r="H157" s="298" t="s">
        <v>843</v>
      </c>
      <c r="I157" s="298" t="s">
        <v>784</v>
      </c>
      <c r="J157" s="298" t="s">
        <v>844</v>
      </c>
      <c r="K157" s="294"/>
    </row>
    <row r="158" spans="2:11" ht="15" customHeight="1" x14ac:dyDescent="0.3">
      <c r="B158" s="273"/>
      <c r="C158" s="298" t="s">
        <v>845</v>
      </c>
      <c r="D158" s="253"/>
      <c r="E158" s="253"/>
      <c r="F158" s="299" t="s">
        <v>782</v>
      </c>
      <c r="G158" s="253"/>
      <c r="H158" s="298" t="s">
        <v>846</v>
      </c>
      <c r="I158" s="298" t="s">
        <v>816</v>
      </c>
      <c r="J158" s="298"/>
      <c r="K158" s="294"/>
    </row>
    <row r="159" spans="2:11" ht="15" customHeight="1" x14ac:dyDescent="0.3">
      <c r="B159" s="300"/>
      <c r="C159" s="282"/>
      <c r="D159" s="282"/>
      <c r="E159" s="282"/>
      <c r="F159" s="282"/>
      <c r="G159" s="282"/>
      <c r="H159" s="282"/>
      <c r="I159" s="282"/>
      <c r="J159" s="282"/>
      <c r="K159" s="301"/>
    </row>
    <row r="160" spans="2:11" ht="18.75" customHeight="1" x14ac:dyDescent="0.3">
      <c r="B160" s="249"/>
      <c r="C160" s="253"/>
      <c r="D160" s="253"/>
      <c r="E160" s="253"/>
      <c r="F160" s="272"/>
      <c r="G160" s="253"/>
      <c r="H160" s="253"/>
      <c r="I160" s="253"/>
      <c r="J160" s="253"/>
      <c r="K160" s="249"/>
    </row>
    <row r="161" spans="2:11" ht="18.75" customHeight="1" x14ac:dyDescent="0.3">
      <c r="B161" s="259"/>
      <c r="C161" s="259"/>
      <c r="D161" s="259"/>
      <c r="E161" s="259"/>
      <c r="F161" s="259"/>
      <c r="G161" s="259"/>
      <c r="H161" s="259"/>
      <c r="I161" s="259"/>
      <c r="J161" s="259"/>
      <c r="K161" s="259"/>
    </row>
    <row r="162" spans="2:11" ht="7.5" customHeight="1" x14ac:dyDescent="0.3">
      <c r="B162" s="241"/>
      <c r="C162" s="242"/>
      <c r="D162" s="242"/>
      <c r="E162" s="242"/>
      <c r="F162" s="242"/>
      <c r="G162" s="242"/>
      <c r="H162" s="242"/>
      <c r="I162" s="242"/>
      <c r="J162" s="242"/>
      <c r="K162" s="243"/>
    </row>
    <row r="163" spans="2:11" ht="45" customHeight="1" x14ac:dyDescent="0.3">
      <c r="B163" s="244"/>
      <c r="C163" s="361" t="s">
        <v>847</v>
      </c>
      <c r="D163" s="361"/>
      <c r="E163" s="361"/>
      <c r="F163" s="361"/>
      <c r="G163" s="361"/>
      <c r="H163" s="361"/>
      <c r="I163" s="361"/>
      <c r="J163" s="361"/>
      <c r="K163" s="245"/>
    </row>
    <row r="164" spans="2:11" ht="17.25" customHeight="1" x14ac:dyDescent="0.3">
      <c r="B164" s="244"/>
      <c r="C164" s="265" t="s">
        <v>776</v>
      </c>
      <c r="D164" s="265"/>
      <c r="E164" s="265"/>
      <c r="F164" s="265" t="s">
        <v>777</v>
      </c>
      <c r="G164" s="302"/>
      <c r="H164" s="303" t="s">
        <v>109</v>
      </c>
      <c r="I164" s="303" t="s">
        <v>55</v>
      </c>
      <c r="J164" s="265" t="s">
        <v>778</v>
      </c>
      <c r="K164" s="245"/>
    </row>
    <row r="165" spans="2:11" ht="17.25" customHeight="1" x14ac:dyDescent="0.3">
      <c r="B165" s="246"/>
      <c r="C165" s="267" t="s">
        <v>779</v>
      </c>
      <c r="D165" s="267"/>
      <c r="E165" s="267"/>
      <c r="F165" s="268" t="s">
        <v>780</v>
      </c>
      <c r="G165" s="304"/>
      <c r="H165" s="305"/>
      <c r="I165" s="305"/>
      <c r="J165" s="267" t="s">
        <v>781</v>
      </c>
      <c r="K165" s="247"/>
    </row>
    <row r="166" spans="2:11" ht="5.25" customHeight="1" x14ac:dyDescent="0.3">
      <c r="B166" s="273"/>
      <c r="C166" s="270"/>
      <c r="D166" s="270"/>
      <c r="E166" s="270"/>
      <c r="F166" s="270"/>
      <c r="G166" s="271"/>
      <c r="H166" s="270"/>
      <c r="I166" s="270"/>
      <c r="J166" s="270"/>
      <c r="K166" s="294"/>
    </row>
    <row r="167" spans="2:11" ht="15" customHeight="1" x14ac:dyDescent="0.3">
      <c r="B167" s="273"/>
      <c r="C167" s="253" t="s">
        <v>785</v>
      </c>
      <c r="D167" s="253"/>
      <c r="E167" s="253"/>
      <c r="F167" s="272" t="s">
        <v>782</v>
      </c>
      <c r="G167" s="253"/>
      <c r="H167" s="253" t="s">
        <v>821</v>
      </c>
      <c r="I167" s="253" t="s">
        <v>784</v>
      </c>
      <c r="J167" s="253">
        <v>120</v>
      </c>
      <c r="K167" s="294"/>
    </row>
    <row r="168" spans="2:11" ht="15" customHeight="1" x14ac:dyDescent="0.3">
      <c r="B168" s="273"/>
      <c r="C168" s="253" t="s">
        <v>830</v>
      </c>
      <c r="D168" s="253"/>
      <c r="E168" s="253"/>
      <c r="F168" s="272" t="s">
        <v>782</v>
      </c>
      <c r="G168" s="253"/>
      <c r="H168" s="253" t="s">
        <v>831</v>
      </c>
      <c r="I168" s="253" t="s">
        <v>784</v>
      </c>
      <c r="J168" s="253" t="s">
        <v>832</v>
      </c>
      <c r="K168" s="294"/>
    </row>
    <row r="169" spans="2:11" ht="15" customHeight="1" x14ac:dyDescent="0.3">
      <c r="B169" s="273"/>
      <c r="C169" s="253" t="s">
        <v>731</v>
      </c>
      <c r="D169" s="253"/>
      <c r="E169" s="253"/>
      <c r="F169" s="272" t="s">
        <v>782</v>
      </c>
      <c r="G169" s="253"/>
      <c r="H169" s="253" t="s">
        <v>848</v>
      </c>
      <c r="I169" s="253" t="s">
        <v>784</v>
      </c>
      <c r="J169" s="253" t="s">
        <v>832</v>
      </c>
      <c r="K169" s="294"/>
    </row>
    <row r="170" spans="2:11" ht="15" customHeight="1" x14ac:dyDescent="0.3">
      <c r="B170" s="273"/>
      <c r="C170" s="253" t="s">
        <v>787</v>
      </c>
      <c r="D170" s="253"/>
      <c r="E170" s="253"/>
      <c r="F170" s="272" t="s">
        <v>788</v>
      </c>
      <c r="G170" s="253"/>
      <c r="H170" s="253" t="s">
        <v>848</v>
      </c>
      <c r="I170" s="253" t="s">
        <v>784</v>
      </c>
      <c r="J170" s="253">
        <v>50</v>
      </c>
      <c r="K170" s="294"/>
    </row>
    <row r="171" spans="2:11" ht="15" customHeight="1" x14ac:dyDescent="0.3">
      <c r="B171" s="273"/>
      <c r="C171" s="253" t="s">
        <v>790</v>
      </c>
      <c r="D171" s="253"/>
      <c r="E171" s="253"/>
      <c r="F171" s="272" t="s">
        <v>782</v>
      </c>
      <c r="G171" s="253"/>
      <c r="H171" s="253" t="s">
        <v>848</v>
      </c>
      <c r="I171" s="253" t="s">
        <v>792</v>
      </c>
      <c r="J171" s="253"/>
      <c r="K171" s="294"/>
    </row>
    <row r="172" spans="2:11" ht="15" customHeight="1" x14ac:dyDescent="0.3">
      <c r="B172" s="273"/>
      <c r="C172" s="253" t="s">
        <v>801</v>
      </c>
      <c r="D172" s="253"/>
      <c r="E172" s="253"/>
      <c r="F172" s="272" t="s">
        <v>788</v>
      </c>
      <c r="G172" s="253"/>
      <c r="H172" s="253" t="s">
        <v>848</v>
      </c>
      <c r="I172" s="253" t="s">
        <v>784</v>
      </c>
      <c r="J172" s="253">
        <v>50</v>
      </c>
      <c r="K172" s="294"/>
    </row>
    <row r="173" spans="2:11" ht="15" customHeight="1" x14ac:dyDescent="0.3">
      <c r="B173" s="273"/>
      <c r="C173" s="253" t="s">
        <v>809</v>
      </c>
      <c r="D173" s="253"/>
      <c r="E173" s="253"/>
      <c r="F173" s="272" t="s">
        <v>788</v>
      </c>
      <c r="G173" s="253"/>
      <c r="H173" s="253" t="s">
        <v>848</v>
      </c>
      <c r="I173" s="253" t="s">
        <v>784</v>
      </c>
      <c r="J173" s="253">
        <v>50</v>
      </c>
      <c r="K173" s="294"/>
    </row>
    <row r="174" spans="2:11" ht="15" customHeight="1" x14ac:dyDescent="0.3">
      <c r="B174" s="273"/>
      <c r="C174" s="253" t="s">
        <v>807</v>
      </c>
      <c r="D174" s="253"/>
      <c r="E174" s="253"/>
      <c r="F174" s="272" t="s">
        <v>788</v>
      </c>
      <c r="G174" s="253"/>
      <c r="H174" s="253" t="s">
        <v>848</v>
      </c>
      <c r="I174" s="253" t="s">
        <v>784</v>
      </c>
      <c r="J174" s="253">
        <v>50</v>
      </c>
      <c r="K174" s="294"/>
    </row>
    <row r="175" spans="2:11" ht="15" customHeight="1" x14ac:dyDescent="0.3">
      <c r="B175" s="273"/>
      <c r="C175" s="253" t="s">
        <v>108</v>
      </c>
      <c r="D175" s="253"/>
      <c r="E175" s="253"/>
      <c r="F175" s="272" t="s">
        <v>782</v>
      </c>
      <c r="G175" s="253"/>
      <c r="H175" s="253" t="s">
        <v>849</v>
      </c>
      <c r="I175" s="253" t="s">
        <v>850</v>
      </c>
      <c r="J175" s="253"/>
      <c r="K175" s="294"/>
    </row>
    <row r="176" spans="2:11" ht="15" customHeight="1" x14ac:dyDescent="0.3">
      <c r="B176" s="273"/>
      <c r="C176" s="253" t="s">
        <v>55</v>
      </c>
      <c r="D176" s="253"/>
      <c r="E176" s="253"/>
      <c r="F176" s="272" t="s">
        <v>782</v>
      </c>
      <c r="G176" s="253"/>
      <c r="H176" s="253" t="s">
        <v>851</v>
      </c>
      <c r="I176" s="253" t="s">
        <v>852</v>
      </c>
      <c r="J176" s="253">
        <v>1</v>
      </c>
      <c r="K176" s="294"/>
    </row>
    <row r="177" spans="2:11" ht="15" customHeight="1" x14ac:dyDescent="0.3">
      <c r="B177" s="273"/>
      <c r="C177" s="253" t="s">
        <v>51</v>
      </c>
      <c r="D177" s="253"/>
      <c r="E177" s="253"/>
      <c r="F177" s="272" t="s">
        <v>782</v>
      </c>
      <c r="G177" s="253"/>
      <c r="H177" s="253" t="s">
        <v>853</v>
      </c>
      <c r="I177" s="253" t="s">
        <v>784</v>
      </c>
      <c r="J177" s="253">
        <v>20</v>
      </c>
      <c r="K177" s="294"/>
    </row>
    <row r="178" spans="2:11" ht="15" customHeight="1" x14ac:dyDescent="0.3">
      <c r="B178" s="273"/>
      <c r="C178" s="253" t="s">
        <v>109</v>
      </c>
      <c r="D178" s="253"/>
      <c r="E178" s="253"/>
      <c r="F178" s="272" t="s">
        <v>782</v>
      </c>
      <c r="G178" s="253"/>
      <c r="H178" s="253" t="s">
        <v>854</v>
      </c>
      <c r="I178" s="253" t="s">
        <v>784</v>
      </c>
      <c r="J178" s="253">
        <v>255</v>
      </c>
      <c r="K178" s="294"/>
    </row>
    <row r="179" spans="2:11" ht="15" customHeight="1" x14ac:dyDescent="0.3">
      <c r="B179" s="273"/>
      <c r="C179" s="253" t="s">
        <v>110</v>
      </c>
      <c r="D179" s="253"/>
      <c r="E179" s="253"/>
      <c r="F179" s="272" t="s">
        <v>782</v>
      </c>
      <c r="G179" s="253"/>
      <c r="H179" s="253" t="s">
        <v>747</v>
      </c>
      <c r="I179" s="253" t="s">
        <v>784</v>
      </c>
      <c r="J179" s="253">
        <v>10</v>
      </c>
      <c r="K179" s="294"/>
    </row>
    <row r="180" spans="2:11" ht="15" customHeight="1" x14ac:dyDescent="0.3">
      <c r="B180" s="273"/>
      <c r="C180" s="253" t="s">
        <v>111</v>
      </c>
      <c r="D180" s="253"/>
      <c r="E180" s="253"/>
      <c r="F180" s="272" t="s">
        <v>782</v>
      </c>
      <c r="G180" s="253"/>
      <c r="H180" s="253" t="s">
        <v>855</v>
      </c>
      <c r="I180" s="253" t="s">
        <v>816</v>
      </c>
      <c r="J180" s="253"/>
      <c r="K180" s="294"/>
    </row>
    <row r="181" spans="2:11" ht="15" customHeight="1" x14ac:dyDescent="0.3">
      <c r="B181" s="273"/>
      <c r="C181" s="253" t="s">
        <v>856</v>
      </c>
      <c r="D181" s="253"/>
      <c r="E181" s="253"/>
      <c r="F181" s="272" t="s">
        <v>782</v>
      </c>
      <c r="G181" s="253"/>
      <c r="H181" s="253" t="s">
        <v>857</v>
      </c>
      <c r="I181" s="253" t="s">
        <v>816</v>
      </c>
      <c r="J181" s="253"/>
      <c r="K181" s="294"/>
    </row>
    <row r="182" spans="2:11" ht="15" customHeight="1" x14ac:dyDescent="0.3">
      <c r="B182" s="273"/>
      <c r="C182" s="253" t="s">
        <v>845</v>
      </c>
      <c r="D182" s="253"/>
      <c r="E182" s="253"/>
      <c r="F182" s="272" t="s">
        <v>782</v>
      </c>
      <c r="G182" s="253"/>
      <c r="H182" s="253" t="s">
        <v>858</v>
      </c>
      <c r="I182" s="253" t="s">
        <v>816</v>
      </c>
      <c r="J182" s="253"/>
      <c r="K182" s="294"/>
    </row>
    <row r="183" spans="2:11" ht="15" customHeight="1" x14ac:dyDescent="0.3">
      <c r="B183" s="273"/>
      <c r="C183" s="253" t="s">
        <v>113</v>
      </c>
      <c r="D183" s="253"/>
      <c r="E183" s="253"/>
      <c r="F183" s="272" t="s">
        <v>788</v>
      </c>
      <c r="G183" s="253"/>
      <c r="H183" s="253" t="s">
        <v>859</v>
      </c>
      <c r="I183" s="253" t="s">
        <v>784</v>
      </c>
      <c r="J183" s="253">
        <v>50</v>
      </c>
      <c r="K183" s="294"/>
    </row>
    <row r="184" spans="2:11" ht="15" customHeight="1" x14ac:dyDescent="0.3">
      <c r="B184" s="273"/>
      <c r="C184" s="253" t="s">
        <v>860</v>
      </c>
      <c r="D184" s="253"/>
      <c r="E184" s="253"/>
      <c r="F184" s="272" t="s">
        <v>788</v>
      </c>
      <c r="G184" s="253"/>
      <c r="H184" s="253" t="s">
        <v>861</v>
      </c>
      <c r="I184" s="253" t="s">
        <v>862</v>
      </c>
      <c r="J184" s="253"/>
      <c r="K184" s="294"/>
    </row>
    <row r="185" spans="2:11" ht="15" customHeight="1" x14ac:dyDescent="0.3">
      <c r="B185" s="273"/>
      <c r="C185" s="253" t="s">
        <v>863</v>
      </c>
      <c r="D185" s="253"/>
      <c r="E185" s="253"/>
      <c r="F185" s="272" t="s">
        <v>788</v>
      </c>
      <c r="G185" s="253"/>
      <c r="H185" s="253" t="s">
        <v>864</v>
      </c>
      <c r="I185" s="253" t="s">
        <v>862</v>
      </c>
      <c r="J185" s="253"/>
      <c r="K185" s="294"/>
    </row>
    <row r="186" spans="2:11" ht="15" customHeight="1" x14ac:dyDescent="0.3">
      <c r="B186" s="273"/>
      <c r="C186" s="253" t="s">
        <v>865</v>
      </c>
      <c r="D186" s="253"/>
      <c r="E186" s="253"/>
      <c r="F186" s="272" t="s">
        <v>788</v>
      </c>
      <c r="G186" s="253"/>
      <c r="H186" s="253" t="s">
        <v>866</v>
      </c>
      <c r="I186" s="253" t="s">
        <v>862</v>
      </c>
      <c r="J186" s="253"/>
      <c r="K186" s="294"/>
    </row>
    <row r="187" spans="2:11" ht="15" customHeight="1" x14ac:dyDescent="0.3">
      <c r="B187" s="273"/>
      <c r="C187" s="306" t="s">
        <v>867</v>
      </c>
      <c r="D187" s="253"/>
      <c r="E187" s="253"/>
      <c r="F187" s="272" t="s">
        <v>788</v>
      </c>
      <c r="G187" s="253"/>
      <c r="H187" s="253" t="s">
        <v>868</v>
      </c>
      <c r="I187" s="253" t="s">
        <v>869</v>
      </c>
      <c r="J187" s="307" t="s">
        <v>870</v>
      </c>
      <c r="K187" s="294"/>
    </row>
    <row r="188" spans="2:11" ht="15" customHeight="1" x14ac:dyDescent="0.3">
      <c r="B188" s="273"/>
      <c r="C188" s="258" t="s">
        <v>40</v>
      </c>
      <c r="D188" s="253"/>
      <c r="E188" s="253"/>
      <c r="F188" s="272" t="s">
        <v>782</v>
      </c>
      <c r="G188" s="253"/>
      <c r="H188" s="249" t="s">
        <v>871</v>
      </c>
      <c r="I188" s="253" t="s">
        <v>872</v>
      </c>
      <c r="J188" s="253"/>
      <c r="K188" s="294"/>
    </row>
    <row r="189" spans="2:11" ht="15" customHeight="1" x14ac:dyDescent="0.3">
      <c r="B189" s="273"/>
      <c r="C189" s="258" t="s">
        <v>873</v>
      </c>
      <c r="D189" s="253"/>
      <c r="E189" s="253"/>
      <c r="F189" s="272" t="s">
        <v>782</v>
      </c>
      <c r="G189" s="253"/>
      <c r="H189" s="253" t="s">
        <v>874</v>
      </c>
      <c r="I189" s="253" t="s">
        <v>816</v>
      </c>
      <c r="J189" s="253"/>
      <c r="K189" s="294"/>
    </row>
    <row r="190" spans="2:11" ht="15" customHeight="1" x14ac:dyDescent="0.3">
      <c r="B190" s="273"/>
      <c r="C190" s="258" t="s">
        <v>875</v>
      </c>
      <c r="D190" s="253"/>
      <c r="E190" s="253"/>
      <c r="F190" s="272" t="s">
        <v>782</v>
      </c>
      <c r="G190" s="253"/>
      <c r="H190" s="253" t="s">
        <v>876</v>
      </c>
      <c r="I190" s="253" t="s">
        <v>816</v>
      </c>
      <c r="J190" s="253"/>
      <c r="K190" s="294"/>
    </row>
    <row r="191" spans="2:11" ht="15" customHeight="1" x14ac:dyDescent="0.3">
      <c r="B191" s="273"/>
      <c r="C191" s="258" t="s">
        <v>877</v>
      </c>
      <c r="D191" s="253"/>
      <c r="E191" s="253"/>
      <c r="F191" s="272" t="s">
        <v>788</v>
      </c>
      <c r="G191" s="253"/>
      <c r="H191" s="253" t="s">
        <v>878</v>
      </c>
      <c r="I191" s="253" t="s">
        <v>816</v>
      </c>
      <c r="J191" s="253"/>
      <c r="K191" s="294"/>
    </row>
    <row r="192" spans="2:11" ht="15" customHeight="1" x14ac:dyDescent="0.3">
      <c r="B192" s="300"/>
      <c r="C192" s="308"/>
      <c r="D192" s="282"/>
      <c r="E192" s="282"/>
      <c r="F192" s="282"/>
      <c r="G192" s="282"/>
      <c r="H192" s="282"/>
      <c r="I192" s="282"/>
      <c r="J192" s="282"/>
      <c r="K192" s="301"/>
    </row>
    <row r="193" spans="2:11" ht="18.75" customHeight="1" x14ac:dyDescent="0.3">
      <c r="B193" s="249"/>
      <c r="C193" s="253"/>
      <c r="D193" s="253"/>
      <c r="E193" s="253"/>
      <c r="F193" s="272"/>
      <c r="G193" s="253"/>
      <c r="H193" s="253"/>
      <c r="I193" s="253"/>
      <c r="J193" s="253"/>
      <c r="K193" s="249"/>
    </row>
    <row r="194" spans="2:11" ht="18.75" customHeight="1" x14ac:dyDescent="0.3">
      <c r="B194" s="249"/>
      <c r="C194" s="253"/>
      <c r="D194" s="253"/>
      <c r="E194" s="253"/>
      <c r="F194" s="272"/>
      <c r="G194" s="253"/>
      <c r="H194" s="253"/>
      <c r="I194" s="253"/>
      <c r="J194" s="253"/>
      <c r="K194" s="249"/>
    </row>
    <row r="195" spans="2:11" ht="18.75" customHeight="1" x14ac:dyDescent="0.3">
      <c r="B195" s="259"/>
      <c r="C195" s="259"/>
      <c r="D195" s="259"/>
      <c r="E195" s="259"/>
      <c r="F195" s="259"/>
      <c r="G195" s="259"/>
      <c r="H195" s="259"/>
      <c r="I195" s="259"/>
      <c r="J195" s="259"/>
      <c r="K195" s="259"/>
    </row>
    <row r="196" spans="2:11" x14ac:dyDescent="0.3">
      <c r="B196" s="241"/>
      <c r="C196" s="242"/>
      <c r="D196" s="242"/>
      <c r="E196" s="242"/>
      <c r="F196" s="242"/>
      <c r="G196" s="242"/>
      <c r="H196" s="242"/>
      <c r="I196" s="242"/>
      <c r="J196" s="242"/>
      <c r="K196" s="243"/>
    </row>
    <row r="197" spans="2:11" ht="21" x14ac:dyDescent="0.3">
      <c r="B197" s="244"/>
      <c r="C197" s="361" t="s">
        <v>879</v>
      </c>
      <c r="D197" s="361"/>
      <c r="E197" s="361"/>
      <c r="F197" s="361"/>
      <c r="G197" s="361"/>
      <c r="H197" s="361"/>
      <c r="I197" s="361"/>
      <c r="J197" s="361"/>
      <c r="K197" s="245"/>
    </row>
    <row r="198" spans="2:11" ht="25.5" customHeight="1" x14ac:dyDescent="0.3">
      <c r="B198" s="244"/>
      <c r="C198" s="309" t="s">
        <v>880</v>
      </c>
      <c r="D198" s="309"/>
      <c r="E198" s="309"/>
      <c r="F198" s="309" t="s">
        <v>881</v>
      </c>
      <c r="G198" s="310"/>
      <c r="H198" s="367" t="s">
        <v>882</v>
      </c>
      <c r="I198" s="367"/>
      <c r="J198" s="367"/>
      <c r="K198" s="245"/>
    </row>
    <row r="199" spans="2:11" ht="5.25" customHeight="1" x14ac:dyDescent="0.3">
      <c r="B199" s="273"/>
      <c r="C199" s="270"/>
      <c r="D199" s="270"/>
      <c r="E199" s="270"/>
      <c r="F199" s="270"/>
      <c r="G199" s="253"/>
      <c r="H199" s="270"/>
      <c r="I199" s="270"/>
      <c r="J199" s="270"/>
      <c r="K199" s="294"/>
    </row>
    <row r="200" spans="2:11" ht="15" customHeight="1" x14ac:dyDescent="0.3">
      <c r="B200" s="273"/>
      <c r="C200" s="253" t="s">
        <v>872</v>
      </c>
      <c r="D200" s="253"/>
      <c r="E200" s="253"/>
      <c r="F200" s="272" t="s">
        <v>41</v>
      </c>
      <c r="G200" s="253"/>
      <c r="H200" s="363" t="s">
        <v>883</v>
      </c>
      <c r="I200" s="363"/>
      <c r="J200" s="363"/>
      <c r="K200" s="294"/>
    </row>
    <row r="201" spans="2:11" ht="15" customHeight="1" x14ac:dyDescent="0.3">
      <c r="B201" s="273"/>
      <c r="C201" s="279"/>
      <c r="D201" s="253"/>
      <c r="E201" s="253"/>
      <c r="F201" s="272" t="s">
        <v>42</v>
      </c>
      <c r="G201" s="253"/>
      <c r="H201" s="363" t="s">
        <v>884</v>
      </c>
      <c r="I201" s="363"/>
      <c r="J201" s="363"/>
      <c r="K201" s="294"/>
    </row>
    <row r="202" spans="2:11" ht="15" customHeight="1" x14ac:dyDescent="0.3">
      <c r="B202" s="273"/>
      <c r="C202" s="279"/>
      <c r="D202" s="253"/>
      <c r="E202" s="253"/>
      <c r="F202" s="272" t="s">
        <v>45</v>
      </c>
      <c r="G202" s="253"/>
      <c r="H202" s="363" t="s">
        <v>885</v>
      </c>
      <c r="I202" s="363"/>
      <c r="J202" s="363"/>
      <c r="K202" s="294"/>
    </row>
    <row r="203" spans="2:11" ht="15" customHeight="1" x14ac:dyDescent="0.3">
      <c r="B203" s="273"/>
      <c r="C203" s="253"/>
      <c r="D203" s="253"/>
      <c r="E203" s="253"/>
      <c r="F203" s="272" t="s">
        <v>43</v>
      </c>
      <c r="G203" s="253"/>
      <c r="H203" s="363" t="s">
        <v>886</v>
      </c>
      <c r="I203" s="363"/>
      <c r="J203" s="363"/>
      <c r="K203" s="294"/>
    </row>
    <row r="204" spans="2:11" ht="15" customHeight="1" x14ac:dyDescent="0.3">
      <c r="B204" s="273"/>
      <c r="C204" s="253"/>
      <c r="D204" s="253"/>
      <c r="E204" s="253"/>
      <c r="F204" s="272" t="s">
        <v>44</v>
      </c>
      <c r="G204" s="253"/>
      <c r="H204" s="363" t="s">
        <v>887</v>
      </c>
      <c r="I204" s="363"/>
      <c r="J204" s="363"/>
      <c r="K204" s="294"/>
    </row>
    <row r="205" spans="2:11" ht="15" customHeight="1" x14ac:dyDescent="0.3">
      <c r="B205" s="273"/>
      <c r="C205" s="253"/>
      <c r="D205" s="253"/>
      <c r="E205" s="253"/>
      <c r="F205" s="272"/>
      <c r="G205" s="253"/>
      <c r="H205" s="253"/>
      <c r="I205" s="253"/>
      <c r="J205" s="253"/>
      <c r="K205" s="294"/>
    </row>
    <row r="206" spans="2:11" ht="15" customHeight="1" x14ac:dyDescent="0.3">
      <c r="B206" s="273"/>
      <c r="C206" s="253" t="s">
        <v>828</v>
      </c>
      <c r="D206" s="253"/>
      <c r="E206" s="253"/>
      <c r="F206" s="272" t="s">
        <v>74</v>
      </c>
      <c r="G206" s="253"/>
      <c r="H206" s="363" t="s">
        <v>888</v>
      </c>
      <c r="I206" s="363"/>
      <c r="J206" s="363"/>
      <c r="K206" s="294"/>
    </row>
    <row r="207" spans="2:11" ht="15" customHeight="1" x14ac:dyDescent="0.3">
      <c r="B207" s="273"/>
      <c r="C207" s="279"/>
      <c r="D207" s="253"/>
      <c r="E207" s="253"/>
      <c r="F207" s="272" t="s">
        <v>725</v>
      </c>
      <c r="G207" s="253"/>
      <c r="H207" s="363" t="s">
        <v>726</v>
      </c>
      <c r="I207" s="363"/>
      <c r="J207" s="363"/>
      <c r="K207" s="294"/>
    </row>
    <row r="208" spans="2:11" ht="15" customHeight="1" x14ac:dyDescent="0.3">
      <c r="B208" s="273"/>
      <c r="C208" s="253"/>
      <c r="D208" s="253"/>
      <c r="E208" s="253"/>
      <c r="F208" s="272" t="s">
        <v>723</v>
      </c>
      <c r="G208" s="253"/>
      <c r="H208" s="363" t="s">
        <v>889</v>
      </c>
      <c r="I208" s="363"/>
      <c r="J208" s="363"/>
      <c r="K208" s="294"/>
    </row>
    <row r="209" spans="2:11" ht="15" customHeight="1" x14ac:dyDescent="0.3">
      <c r="B209" s="311"/>
      <c r="C209" s="279"/>
      <c r="D209" s="279"/>
      <c r="E209" s="279"/>
      <c r="F209" s="272" t="s">
        <v>727</v>
      </c>
      <c r="G209" s="258"/>
      <c r="H209" s="362" t="s">
        <v>728</v>
      </c>
      <c r="I209" s="362"/>
      <c r="J209" s="362"/>
      <c r="K209" s="312"/>
    </row>
    <row r="210" spans="2:11" ht="15" customHeight="1" x14ac:dyDescent="0.3">
      <c r="B210" s="311"/>
      <c r="C210" s="279"/>
      <c r="D210" s="279"/>
      <c r="E210" s="279"/>
      <c r="F210" s="272" t="s">
        <v>729</v>
      </c>
      <c r="G210" s="258"/>
      <c r="H210" s="362" t="s">
        <v>890</v>
      </c>
      <c r="I210" s="362"/>
      <c r="J210" s="362"/>
      <c r="K210" s="312"/>
    </row>
    <row r="211" spans="2:11" ht="15" customHeight="1" x14ac:dyDescent="0.3">
      <c r="B211" s="311"/>
      <c r="C211" s="279"/>
      <c r="D211" s="279"/>
      <c r="E211" s="279"/>
      <c r="F211" s="313"/>
      <c r="G211" s="258"/>
      <c r="H211" s="314"/>
      <c r="I211" s="314"/>
      <c r="J211" s="314"/>
      <c r="K211" s="312"/>
    </row>
    <row r="212" spans="2:11" ht="15" customHeight="1" x14ac:dyDescent="0.3">
      <c r="B212" s="311"/>
      <c r="C212" s="253" t="s">
        <v>852</v>
      </c>
      <c r="D212" s="279"/>
      <c r="E212" s="279"/>
      <c r="F212" s="272">
        <v>1</v>
      </c>
      <c r="G212" s="258"/>
      <c r="H212" s="362" t="s">
        <v>891</v>
      </c>
      <c r="I212" s="362"/>
      <c r="J212" s="362"/>
      <c r="K212" s="312"/>
    </row>
    <row r="213" spans="2:11" ht="15" customHeight="1" x14ac:dyDescent="0.3">
      <c r="B213" s="311"/>
      <c r="C213" s="279"/>
      <c r="D213" s="279"/>
      <c r="E213" s="279"/>
      <c r="F213" s="272">
        <v>2</v>
      </c>
      <c r="G213" s="258"/>
      <c r="H213" s="362" t="s">
        <v>892</v>
      </c>
      <c r="I213" s="362"/>
      <c r="J213" s="362"/>
      <c r="K213" s="312"/>
    </row>
    <row r="214" spans="2:11" ht="15" customHeight="1" x14ac:dyDescent="0.3">
      <c r="B214" s="311"/>
      <c r="C214" s="279"/>
      <c r="D214" s="279"/>
      <c r="E214" s="279"/>
      <c r="F214" s="272">
        <v>3</v>
      </c>
      <c r="G214" s="258"/>
      <c r="H214" s="362" t="s">
        <v>893</v>
      </c>
      <c r="I214" s="362"/>
      <c r="J214" s="362"/>
      <c r="K214" s="312"/>
    </row>
    <row r="215" spans="2:11" ht="15" customHeight="1" x14ac:dyDescent="0.3">
      <c r="B215" s="311"/>
      <c r="C215" s="279"/>
      <c r="D215" s="279"/>
      <c r="E215" s="279"/>
      <c r="F215" s="272">
        <v>4</v>
      </c>
      <c r="G215" s="258"/>
      <c r="H215" s="362" t="s">
        <v>894</v>
      </c>
      <c r="I215" s="362"/>
      <c r="J215" s="362"/>
      <c r="K215" s="312"/>
    </row>
    <row r="216" spans="2:11" ht="12.75" customHeight="1" x14ac:dyDescent="0.3">
      <c r="B216" s="315"/>
      <c r="C216" s="316"/>
      <c r="D216" s="316"/>
      <c r="E216" s="316"/>
      <c r="F216" s="316"/>
      <c r="G216" s="316"/>
      <c r="H216" s="316"/>
      <c r="I216" s="316"/>
      <c r="J216" s="316"/>
      <c r="K216" s="317"/>
    </row>
  </sheetData>
  <sheetProtection formatCells="0" formatColumns="0" formatRows="0" insertColumns="0" insertRows="0" insertHyperlinks="0" deleteColumns="0" deleteRows="0" sort="0" autoFilter="0" pivotTables="0"/>
  <mergeCells count="77">
    <mergeCell ref="C3:J3"/>
    <mergeCell ref="C4:J4"/>
    <mergeCell ref="C6:J6"/>
    <mergeCell ref="C7:J7"/>
    <mergeCell ref="D11:J11"/>
    <mergeCell ref="D14:J14"/>
    <mergeCell ref="D15:J15"/>
    <mergeCell ref="F16:J16"/>
    <mergeCell ref="F17:J17"/>
    <mergeCell ref="C9:J9"/>
    <mergeCell ref="D10:J10"/>
    <mergeCell ref="D13:J13"/>
    <mergeCell ref="D31:J31"/>
    <mergeCell ref="C24:J24"/>
    <mergeCell ref="D32:J32"/>
    <mergeCell ref="F18:J18"/>
    <mergeCell ref="F21:J21"/>
    <mergeCell ref="C23:J23"/>
    <mergeCell ref="D25:J25"/>
    <mergeCell ref="D26:J26"/>
    <mergeCell ref="D28:J28"/>
    <mergeCell ref="D29:J29"/>
    <mergeCell ref="F19:J19"/>
    <mergeCell ref="F20:J20"/>
    <mergeCell ref="D33:J33"/>
    <mergeCell ref="G34:J34"/>
    <mergeCell ref="G35:J35"/>
    <mergeCell ref="D49:J49"/>
    <mergeCell ref="E48:J48"/>
    <mergeCell ref="G36:J36"/>
    <mergeCell ref="G37:J37"/>
    <mergeCell ref="D58:J58"/>
    <mergeCell ref="D59:J59"/>
    <mergeCell ref="C50:J50"/>
    <mergeCell ref="G38:J38"/>
    <mergeCell ref="G39:J39"/>
    <mergeCell ref="G40:J40"/>
    <mergeCell ref="G41:J41"/>
    <mergeCell ref="G42:J42"/>
    <mergeCell ref="G43:J43"/>
    <mergeCell ref="D45:J45"/>
    <mergeCell ref="E46:J46"/>
    <mergeCell ref="E47:J47"/>
    <mergeCell ref="C52:J52"/>
    <mergeCell ref="C53:J53"/>
    <mergeCell ref="C55:J55"/>
    <mergeCell ref="D56:J56"/>
    <mergeCell ref="D57:J57"/>
    <mergeCell ref="H200:J200"/>
    <mergeCell ref="D60:J60"/>
    <mergeCell ref="D63:J63"/>
    <mergeCell ref="D64:J64"/>
    <mergeCell ref="D66:J66"/>
    <mergeCell ref="D65:J65"/>
    <mergeCell ref="C100:J100"/>
    <mergeCell ref="D61:J61"/>
    <mergeCell ref="D67:J67"/>
    <mergeCell ref="D68:J68"/>
    <mergeCell ref="C73:J73"/>
    <mergeCell ref="H198:J198"/>
    <mergeCell ref="C163:J163"/>
    <mergeCell ref="C120:J120"/>
    <mergeCell ref="C145:J145"/>
    <mergeCell ref="C197:J197"/>
    <mergeCell ref="H215:J215"/>
    <mergeCell ref="H213:J213"/>
    <mergeCell ref="H210:J210"/>
    <mergeCell ref="H209:J209"/>
    <mergeCell ref="H207:J207"/>
    <mergeCell ref="H208:J208"/>
    <mergeCell ref="H203:J203"/>
    <mergeCell ref="H201:J201"/>
    <mergeCell ref="H212:J212"/>
    <mergeCell ref="H214:J214"/>
    <mergeCell ref="H206:J206"/>
    <mergeCell ref="H204:J204"/>
    <mergeCell ref="H202:J202"/>
  </mergeCells>
  <pageMargins left="0.59027779999999996" right="0.59027779999999996" top="0.59027779999999996" bottom="0.59027779999999996" header="0" footer="0"/>
  <pageSetup paperSize="9" scale="77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2018028 - ČSI - Fráni Šrámka</vt:lpstr>
      <vt:lpstr>Pokyny pro vyplnění</vt:lpstr>
      <vt:lpstr>'2018028 - ČSI - Fráni Šrámka'!Názvy_tisku</vt:lpstr>
      <vt:lpstr>'Rekapitulace stavby'!Názvy_tisku</vt:lpstr>
      <vt:lpstr>'2018028 - ČSI - Fráni Šrámka'!Oblast_tisku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Laptop3\Tom</dc:creator>
  <cp:lastModifiedBy>Biľová Oľga</cp:lastModifiedBy>
  <dcterms:created xsi:type="dcterms:W3CDTF">2018-08-17T12:43:35Z</dcterms:created>
  <dcterms:modified xsi:type="dcterms:W3CDTF">2018-08-29T13:58:59Z</dcterms:modified>
</cp:coreProperties>
</file>