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lova\OneDrive - Česká školní inspekce\Plocha\VZ\1_VZMR\2019\17_Oprava konferenční místnosti - Arabská\GINIS\"/>
    </mc:Choice>
  </mc:AlternateContent>
  <bookViews>
    <workbookView xWindow="0" yWindow="0" windowWidth="15345" windowHeight="8715"/>
  </bookViews>
  <sheets>
    <sheet name="Rekapitulace stavby" sheetId="1" r:id="rId1"/>
    <sheet name="Podrobný rozpočet" sheetId="2" r:id="rId2"/>
    <sheet name="Informace" sheetId="3" r:id="rId3"/>
  </sheets>
  <definedNames>
    <definedName name="_xlnm._FilterDatabase" localSheetId="1" hidden="1">'Podrobný rozpočet'!$C$87:$K$360</definedName>
    <definedName name="_xlnm.Print_Titles" localSheetId="1">'Podrobný rozpočet'!$87:$87</definedName>
    <definedName name="_xlnm.Print_Titles" localSheetId="0">'Rekapitulace stavby'!$49:$49</definedName>
    <definedName name="_xlnm.Print_Area" localSheetId="2">Informace!$B$2:$K$69,Informace!$B$72:$K$116,Informace!$B$119:$K$188,Informace!$B$196:$K$216</definedName>
    <definedName name="_xlnm.Print_Area" localSheetId="1">'Podrobný rozpočet'!$C$4:$J$34,'Podrobný rozpočet'!$C$40:$J$71,'Podrobný rozpočet'!$C$77:$K$360</definedName>
    <definedName name="_xlnm.Print_Area" localSheetId="0">'Rekapitulace stavby'!$D$4:$AO$33,'Rekapitulace stavby'!$C$39:$AQ$53</definedName>
  </definedNames>
  <calcPr calcId="162913"/>
</workbook>
</file>

<file path=xl/calcChain.xml><?xml version="1.0" encoding="utf-8"?>
<calcChain xmlns="http://schemas.openxmlformats.org/spreadsheetml/2006/main">
  <c r="BI113" i="2" l="1"/>
  <c r="BI115" i="2"/>
  <c r="BI116" i="2"/>
  <c r="BI118" i="2"/>
  <c r="BH113" i="2"/>
  <c r="BH115" i="2"/>
  <c r="BH116" i="2"/>
  <c r="BH118" i="2"/>
  <c r="BG113" i="2"/>
  <c r="BG115" i="2"/>
  <c r="BG116" i="2"/>
  <c r="BG118" i="2"/>
  <c r="BF113" i="2"/>
  <c r="BF115" i="2"/>
  <c r="BF116" i="2"/>
  <c r="BF118" i="2"/>
  <c r="BK118" i="2" l="1"/>
  <c r="BK116" i="2"/>
  <c r="BK115" i="2"/>
  <c r="BK113" i="2"/>
  <c r="J115" i="2" l="1"/>
  <c r="BE115" i="2" s="1"/>
  <c r="J116" i="2"/>
  <c r="BE116" i="2" s="1"/>
  <c r="J118" i="2"/>
  <c r="BE118" i="2" s="1"/>
  <c r="J113" i="2"/>
  <c r="BE113" i="2" s="1"/>
  <c r="J119" i="2" l="1"/>
  <c r="AY52" i="1" l="1"/>
  <c r="AX52" i="1"/>
  <c r="BI360" i="2"/>
  <c r="BH360" i="2"/>
  <c r="BG360" i="2"/>
  <c r="BF360" i="2"/>
  <c r="T360" i="2"/>
  <c r="R360" i="2"/>
  <c r="P360" i="2"/>
  <c r="BK360" i="2"/>
  <c r="J360" i="2"/>
  <c r="BE360" i="2" s="1"/>
  <c r="BI359" i="2"/>
  <c r="BH359" i="2"/>
  <c r="BG359" i="2"/>
  <c r="BF359" i="2"/>
  <c r="T359" i="2"/>
  <c r="R359" i="2"/>
  <c r="P359" i="2"/>
  <c r="P358" i="2" s="1"/>
  <c r="BK359" i="2"/>
  <c r="J359" i="2"/>
  <c r="BE359" i="2" s="1"/>
  <c r="BI355" i="2"/>
  <c r="BH355" i="2"/>
  <c r="BG355" i="2"/>
  <c r="BF355" i="2"/>
  <c r="T355" i="2"/>
  <c r="R355" i="2"/>
  <c r="P355" i="2"/>
  <c r="BK355" i="2"/>
  <c r="J355" i="2"/>
  <c r="BE355" i="2" s="1"/>
  <c r="BI352" i="2"/>
  <c r="BH352" i="2"/>
  <c r="BG352" i="2"/>
  <c r="BF352" i="2"/>
  <c r="T352" i="2"/>
  <c r="R352" i="2"/>
  <c r="P352" i="2"/>
  <c r="BK352" i="2"/>
  <c r="J352" i="2"/>
  <c r="BE352" i="2" s="1"/>
  <c r="BI349" i="2"/>
  <c r="BH349" i="2"/>
  <c r="BG349" i="2"/>
  <c r="BF349" i="2"/>
  <c r="T349" i="2"/>
  <c r="R349" i="2"/>
  <c r="P349" i="2"/>
  <c r="BK349" i="2"/>
  <c r="J349" i="2"/>
  <c r="BE349" i="2" s="1"/>
  <c r="BI347" i="2"/>
  <c r="BH347" i="2"/>
  <c r="BG347" i="2"/>
  <c r="BF347" i="2"/>
  <c r="T347" i="2"/>
  <c r="R347" i="2"/>
  <c r="P347" i="2"/>
  <c r="BK347" i="2"/>
  <c r="J347" i="2"/>
  <c r="BE347" i="2" s="1"/>
  <c r="BI338" i="2"/>
  <c r="BH338" i="2"/>
  <c r="BG338" i="2"/>
  <c r="BF338" i="2"/>
  <c r="T338" i="2"/>
  <c r="R338" i="2"/>
  <c r="P338" i="2"/>
  <c r="BK338" i="2"/>
  <c r="J338" i="2"/>
  <c r="BE338" i="2" s="1"/>
  <c r="BI329" i="2"/>
  <c r="BH329" i="2"/>
  <c r="BG329" i="2"/>
  <c r="BF329" i="2"/>
  <c r="T329" i="2"/>
  <c r="R329" i="2"/>
  <c r="P329" i="2"/>
  <c r="BK329" i="2"/>
  <c r="J329" i="2"/>
  <c r="BE329" i="2" s="1"/>
  <c r="BI323" i="2"/>
  <c r="BH323" i="2"/>
  <c r="BG323" i="2"/>
  <c r="BF323" i="2"/>
  <c r="T323" i="2"/>
  <c r="R323" i="2"/>
  <c r="P323" i="2"/>
  <c r="BK323" i="2"/>
  <c r="J323" i="2"/>
  <c r="BE323" i="2" s="1"/>
  <c r="BI321" i="2"/>
  <c r="BH321" i="2"/>
  <c r="BG321" i="2"/>
  <c r="BF321" i="2"/>
  <c r="T321" i="2"/>
  <c r="R321" i="2"/>
  <c r="P321" i="2"/>
  <c r="BK321" i="2"/>
  <c r="J321" i="2"/>
  <c r="BE321" i="2" s="1"/>
  <c r="BI320" i="2"/>
  <c r="BH320" i="2"/>
  <c r="BG320" i="2"/>
  <c r="BF320" i="2"/>
  <c r="T320" i="2"/>
  <c r="R320" i="2"/>
  <c r="P320" i="2"/>
  <c r="BK320" i="2"/>
  <c r="J320" i="2"/>
  <c r="BE320" i="2" s="1"/>
  <c r="BI317" i="2"/>
  <c r="BH317" i="2"/>
  <c r="BG317" i="2"/>
  <c r="BF317" i="2"/>
  <c r="T317" i="2"/>
  <c r="R317" i="2"/>
  <c r="P317" i="2"/>
  <c r="BK317" i="2"/>
  <c r="J317" i="2"/>
  <c r="BE317" i="2" s="1"/>
  <c r="BI315" i="2"/>
  <c r="BH315" i="2"/>
  <c r="BG315" i="2"/>
  <c r="BF315" i="2"/>
  <c r="T315" i="2"/>
  <c r="R315" i="2"/>
  <c r="P315" i="2"/>
  <c r="BK315" i="2"/>
  <c r="J315" i="2"/>
  <c r="BE315" i="2" s="1"/>
  <c r="BI312" i="2"/>
  <c r="BH312" i="2"/>
  <c r="BG312" i="2"/>
  <c r="BF312" i="2"/>
  <c r="T312" i="2"/>
  <c r="R312" i="2"/>
  <c r="P312" i="2"/>
  <c r="BK312" i="2"/>
  <c r="J312" i="2"/>
  <c r="BE312" i="2" s="1"/>
  <c r="BI309" i="2"/>
  <c r="BH309" i="2"/>
  <c r="BG309" i="2"/>
  <c r="BF309" i="2"/>
  <c r="T309" i="2"/>
  <c r="R309" i="2"/>
  <c r="P309" i="2"/>
  <c r="BK309" i="2"/>
  <c r="J309" i="2"/>
  <c r="BE309" i="2" s="1"/>
  <c r="BI307" i="2"/>
  <c r="BH307" i="2"/>
  <c r="BG307" i="2"/>
  <c r="BF307" i="2"/>
  <c r="T307" i="2"/>
  <c r="R307" i="2"/>
  <c r="P307" i="2"/>
  <c r="BK307" i="2"/>
  <c r="J307" i="2"/>
  <c r="BE307" i="2" s="1"/>
  <c r="BI304" i="2"/>
  <c r="BH304" i="2"/>
  <c r="BG304" i="2"/>
  <c r="BF304" i="2"/>
  <c r="T304" i="2"/>
  <c r="R304" i="2"/>
  <c r="P304" i="2"/>
  <c r="BK304" i="2"/>
  <c r="J304" i="2"/>
  <c r="BE304" i="2" s="1"/>
  <c r="BI301" i="2"/>
  <c r="BH301" i="2"/>
  <c r="BG301" i="2"/>
  <c r="BF301" i="2"/>
  <c r="T301" i="2"/>
  <c r="R301" i="2"/>
  <c r="P301" i="2"/>
  <c r="BK301" i="2"/>
  <c r="J301" i="2"/>
  <c r="BE301" i="2" s="1"/>
  <c r="BI298" i="2"/>
  <c r="BH298" i="2"/>
  <c r="BG298" i="2"/>
  <c r="BF298" i="2"/>
  <c r="T298" i="2"/>
  <c r="R298" i="2"/>
  <c r="P298" i="2"/>
  <c r="BK298" i="2"/>
  <c r="J298" i="2"/>
  <c r="BE298" i="2" s="1"/>
  <c r="BI296" i="2"/>
  <c r="BH296" i="2"/>
  <c r="BG296" i="2"/>
  <c r="BF296" i="2"/>
  <c r="T296" i="2"/>
  <c r="R296" i="2"/>
  <c r="P296" i="2"/>
  <c r="BK296" i="2"/>
  <c r="J296" i="2"/>
  <c r="BE296" i="2" s="1"/>
  <c r="BI295" i="2"/>
  <c r="BH295" i="2"/>
  <c r="BG295" i="2"/>
  <c r="BF295" i="2"/>
  <c r="T295" i="2"/>
  <c r="R295" i="2"/>
  <c r="P295" i="2"/>
  <c r="BK295" i="2"/>
  <c r="J295" i="2"/>
  <c r="BE295" i="2" s="1"/>
  <c r="BI292" i="2"/>
  <c r="BH292" i="2"/>
  <c r="BG292" i="2"/>
  <c r="BF292" i="2"/>
  <c r="T292" i="2"/>
  <c r="R292" i="2"/>
  <c r="P292" i="2"/>
  <c r="BK292" i="2"/>
  <c r="J292" i="2"/>
  <c r="BE292" i="2" s="1"/>
  <c r="BI289" i="2"/>
  <c r="BH289" i="2"/>
  <c r="BG289" i="2"/>
  <c r="BF289" i="2"/>
  <c r="T289" i="2"/>
  <c r="R289" i="2"/>
  <c r="P289" i="2"/>
  <c r="BK289" i="2"/>
  <c r="J289" i="2"/>
  <c r="BE289" i="2" s="1"/>
  <c r="BI287" i="2"/>
  <c r="BH287" i="2"/>
  <c r="BG287" i="2"/>
  <c r="BF287" i="2"/>
  <c r="T287" i="2"/>
  <c r="R287" i="2"/>
  <c r="P287" i="2"/>
  <c r="BK287" i="2"/>
  <c r="J287" i="2"/>
  <c r="BE287" i="2" s="1"/>
  <c r="BI286" i="2"/>
  <c r="BH286" i="2"/>
  <c r="BG286" i="2"/>
  <c r="BF286" i="2"/>
  <c r="T286" i="2"/>
  <c r="R286" i="2"/>
  <c r="P286" i="2"/>
  <c r="BK286" i="2"/>
  <c r="J286" i="2"/>
  <c r="BE286" i="2" s="1"/>
  <c r="BI285" i="2"/>
  <c r="BH285" i="2"/>
  <c r="BG285" i="2"/>
  <c r="BF285" i="2"/>
  <c r="T285" i="2"/>
  <c r="R285" i="2"/>
  <c r="P285" i="2"/>
  <c r="BK285" i="2"/>
  <c r="J285" i="2"/>
  <c r="BE285" i="2" s="1"/>
  <c r="BI282" i="2"/>
  <c r="BH282" i="2"/>
  <c r="BG282" i="2"/>
  <c r="BF282" i="2"/>
  <c r="T282" i="2"/>
  <c r="R282" i="2"/>
  <c r="P282" i="2"/>
  <c r="BK282" i="2"/>
  <c r="J282" i="2"/>
  <c r="BE282" i="2" s="1"/>
  <c r="BI280" i="2"/>
  <c r="BH280" i="2"/>
  <c r="BG280" i="2"/>
  <c r="BF280" i="2"/>
  <c r="T280" i="2"/>
  <c r="R280" i="2"/>
  <c r="P280" i="2"/>
  <c r="BK280" i="2"/>
  <c r="J280" i="2"/>
  <c r="BE280" i="2" s="1"/>
  <c r="BI279" i="2"/>
  <c r="BH279" i="2"/>
  <c r="BG279" i="2"/>
  <c r="BF279" i="2"/>
  <c r="T279" i="2"/>
  <c r="R279" i="2"/>
  <c r="P279" i="2"/>
  <c r="BK279" i="2"/>
  <c r="J279" i="2"/>
  <c r="BE279" i="2" s="1"/>
  <c r="BI278" i="2"/>
  <c r="BH278" i="2"/>
  <c r="BG278" i="2"/>
  <c r="BF278" i="2"/>
  <c r="T278" i="2"/>
  <c r="R278" i="2"/>
  <c r="P278" i="2"/>
  <c r="BK278" i="2"/>
  <c r="J278" i="2"/>
  <c r="BE278" i="2" s="1"/>
  <c r="BI277" i="2"/>
  <c r="BH277" i="2"/>
  <c r="BG277" i="2"/>
  <c r="BF277" i="2"/>
  <c r="T277" i="2"/>
  <c r="R277" i="2"/>
  <c r="P277" i="2"/>
  <c r="BK277" i="2"/>
  <c r="J277" i="2"/>
  <c r="BE277" i="2" s="1"/>
  <c r="BI275" i="2"/>
  <c r="BH275" i="2"/>
  <c r="BG275" i="2"/>
  <c r="BF275" i="2"/>
  <c r="T275" i="2"/>
  <c r="R275" i="2"/>
  <c r="P275" i="2"/>
  <c r="BK275" i="2"/>
  <c r="J275" i="2"/>
  <c r="BE275" i="2" s="1"/>
  <c r="BI273" i="2"/>
  <c r="BH273" i="2"/>
  <c r="BG273" i="2"/>
  <c r="BF273" i="2"/>
  <c r="T273" i="2"/>
  <c r="R273" i="2"/>
  <c r="P273" i="2"/>
  <c r="BK273" i="2"/>
  <c r="J273" i="2"/>
  <c r="BE273" i="2" s="1"/>
  <c r="BI272" i="2"/>
  <c r="BH272" i="2"/>
  <c r="BG272" i="2"/>
  <c r="BF272" i="2"/>
  <c r="T272" i="2"/>
  <c r="R272" i="2"/>
  <c r="P272" i="2"/>
  <c r="BK272" i="2"/>
  <c r="J272" i="2"/>
  <c r="BE272" i="2" s="1"/>
  <c r="BI271" i="2"/>
  <c r="BH271" i="2"/>
  <c r="BG271" i="2"/>
  <c r="BF271" i="2"/>
  <c r="T271" i="2"/>
  <c r="R271" i="2"/>
  <c r="P271" i="2"/>
  <c r="BK271" i="2"/>
  <c r="J271" i="2"/>
  <c r="BE271" i="2" s="1"/>
  <c r="BI270" i="2"/>
  <c r="BH270" i="2"/>
  <c r="BG270" i="2"/>
  <c r="BF270" i="2"/>
  <c r="T270" i="2"/>
  <c r="R270" i="2"/>
  <c r="P270" i="2"/>
  <c r="BK270" i="2"/>
  <c r="J270" i="2"/>
  <c r="BE270" i="2" s="1"/>
  <c r="BI268" i="2"/>
  <c r="BH268" i="2"/>
  <c r="BG268" i="2"/>
  <c r="BF268" i="2"/>
  <c r="T268" i="2"/>
  <c r="R268" i="2"/>
  <c r="P268" i="2"/>
  <c r="BK268" i="2"/>
  <c r="J268" i="2"/>
  <c r="BE268" i="2" s="1"/>
  <c r="BI265" i="2"/>
  <c r="BH265" i="2"/>
  <c r="BG265" i="2"/>
  <c r="BF265" i="2"/>
  <c r="T265" i="2"/>
  <c r="R265" i="2"/>
  <c r="P265" i="2"/>
  <c r="BK265" i="2"/>
  <c r="J265" i="2"/>
  <c r="BE265" i="2" s="1"/>
  <c r="BI262" i="2"/>
  <c r="BH262" i="2"/>
  <c r="BG262" i="2"/>
  <c r="BF262" i="2"/>
  <c r="T262" i="2"/>
  <c r="R262" i="2"/>
  <c r="P262" i="2"/>
  <c r="BK262" i="2"/>
  <c r="J262" i="2"/>
  <c r="BE262" i="2" s="1"/>
  <c r="BI259" i="2"/>
  <c r="BH259" i="2"/>
  <c r="BG259" i="2"/>
  <c r="BF259" i="2"/>
  <c r="T259" i="2"/>
  <c r="R259" i="2"/>
  <c r="P259" i="2"/>
  <c r="BK259" i="2"/>
  <c r="J259" i="2"/>
  <c r="BE259" i="2" s="1"/>
  <c r="BI253" i="2"/>
  <c r="BH253" i="2"/>
  <c r="BG253" i="2"/>
  <c r="BF253" i="2"/>
  <c r="T253" i="2"/>
  <c r="R253" i="2"/>
  <c r="P253" i="2"/>
  <c r="BK253" i="2"/>
  <c r="J253" i="2"/>
  <c r="BE253" i="2" s="1"/>
  <c r="BI250" i="2"/>
  <c r="BH250" i="2"/>
  <c r="BG250" i="2"/>
  <c r="BF250" i="2"/>
  <c r="T250" i="2"/>
  <c r="R250" i="2"/>
  <c r="P250" i="2"/>
  <c r="BK250" i="2"/>
  <c r="J250" i="2"/>
  <c r="BE250" i="2" s="1"/>
  <c r="BI247" i="2"/>
  <c r="BH247" i="2"/>
  <c r="BG247" i="2"/>
  <c r="BF247" i="2"/>
  <c r="T247" i="2"/>
  <c r="R247" i="2"/>
  <c r="P247" i="2"/>
  <c r="BK247" i="2"/>
  <c r="J247" i="2"/>
  <c r="BE247" i="2" s="1"/>
  <c r="BI244" i="2"/>
  <c r="BH244" i="2"/>
  <c r="BG244" i="2"/>
  <c r="BF244" i="2"/>
  <c r="T244" i="2"/>
  <c r="R244" i="2"/>
  <c r="P244" i="2"/>
  <c r="BK244" i="2"/>
  <c r="J244" i="2"/>
  <c r="BE244" i="2" s="1"/>
  <c r="BI241" i="2"/>
  <c r="BH241" i="2"/>
  <c r="BG241" i="2"/>
  <c r="BF241" i="2"/>
  <c r="T241" i="2"/>
  <c r="R241" i="2"/>
  <c r="P241" i="2"/>
  <c r="BK241" i="2"/>
  <c r="J241" i="2"/>
  <c r="BE241" i="2" s="1"/>
  <c r="BI238" i="2"/>
  <c r="BH238" i="2"/>
  <c r="BG238" i="2"/>
  <c r="BF238" i="2"/>
  <c r="T238" i="2"/>
  <c r="R238" i="2"/>
  <c r="P238" i="2"/>
  <c r="BK238" i="2"/>
  <c r="J238" i="2"/>
  <c r="BE238" i="2" s="1"/>
  <c r="BI232" i="2"/>
  <c r="BH232" i="2"/>
  <c r="BG232" i="2"/>
  <c r="BF232" i="2"/>
  <c r="T232" i="2"/>
  <c r="R232" i="2"/>
  <c r="P232" i="2"/>
  <c r="BK232" i="2"/>
  <c r="J232" i="2"/>
  <c r="BE232" i="2" s="1"/>
  <c r="BI229" i="2"/>
  <c r="BH229" i="2"/>
  <c r="BG229" i="2"/>
  <c r="BF229" i="2"/>
  <c r="T229" i="2"/>
  <c r="R229" i="2"/>
  <c r="P229" i="2"/>
  <c r="BK229" i="2"/>
  <c r="J229" i="2"/>
  <c r="BE229" i="2" s="1"/>
  <c r="BI227" i="2"/>
  <c r="BH227" i="2"/>
  <c r="BG227" i="2"/>
  <c r="BF227" i="2"/>
  <c r="T227" i="2"/>
  <c r="R227" i="2"/>
  <c r="P227" i="2"/>
  <c r="BK227" i="2"/>
  <c r="J227" i="2"/>
  <c r="BE227" i="2" s="1"/>
  <c r="BI226" i="2"/>
  <c r="BH226" i="2"/>
  <c r="BG226" i="2"/>
  <c r="BF226" i="2"/>
  <c r="T226" i="2"/>
  <c r="R226" i="2"/>
  <c r="P226" i="2"/>
  <c r="BK226" i="2"/>
  <c r="J226" i="2"/>
  <c r="BE226" i="2" s="1"/>
  <c r="BI223" i="2"/>
  <c r="BH223" i="2"/>
  <c r="BG223" i="2"/>
  <c r="BF223" i="2"/>
  <c r="T223" i="2"/>
  <c r="R223" i="2"/>
  <c r="P223" i="2"/>
  <c r="BK223" i="2"/>
  <c r="J223" i="2"/>
  <c r="BE223" i="2" s="1"/>
  <c r="BI220" i="2"/>
  <c r="BH220" i="2"/>
  <c r="BG220" i="2"/>
  <c r="BF220" i="2"/>
  <c r="T220" i="2"/>
  <c r="R220" i="2"/>
  <c r="P220" i="2"/>
  <c r="BK220" i="2"/>
  <c r="J220" i="2"/>
  <c r="BE220" i="2" s="1"/>
  <c r="BI217" i="2"/>
  <c r="BH217" i="2"/>
  <c r="BG217" i="2"/>
  <c r="BF217" i="2"/>
  <c r="T217" i="2"/>
  <c r="R217" i="2"/>
  <c r="P217" i="2"/>
  <c r="BK217" i="2"/>
  <c r="J217" i="2"/>
  <c r="BE217" i="2" s="1"/>
  <c r="BI214" i="2"/>
  <c r="BH214" i="2"/>
  <c r="BG214" i="2"/>
  <c r="BF214" i="2"/>
  <c r="T214" i="2"/>
  <c r="R214" i="2"/>
  <c r="P214" i="2"/>
  <c r="BK214" i="2"/>
  <c r="J214" i="2"/>
  <c r="BE214" i="2" s="1"/>
  <c r="BI211" i="2"/>
  <c r="BH211" i="2"/>
  <c r="BG211" i="2"/>
  <c r="BF211" i="2"/>
  <c r="T211" i="2"/>
  <c r="R211" i="2"/>
  <c r="P211" i="2"/>
  <c r="BK211" i="2"/>
  <c r="J211" i="2"/>
  <c r="BE211" i="2" s="1"/>
  <c r="BI209" i="2"/>
  <c r="BH209" i="2"/>
  <c r="BG209" i="2"/>
  <c r="BF209" i="2"/>
  <c r="T209" i="2"/>
  <c r="R209" i="2"/>
  <c r="P209" i="2"/>
  <c r="BK209" i="2"/>
  <c r="J209" i="2"/>
  <c r="BE209" i="2" s="1"/>
  <c r="BI208" i="2"/>
  <c r="BH208" i="2"/>
  <c r="BG208" i="2"/>
  <c r="BF208" i="2"/>
  <c r="T208" i="2"/>
  <c r="R208" i="2"/>
  <c r="P208" i="2"/>
  <c r="BK208" i="2"/>
  <c r="J208" i="2"/>
  <c r="BE208" i="2" s="1"/>
  <c r="BI207" i="2"/>
  <c r="BH207" i="2"/>
  <c r="BG207" i="2"/>
  <c r="BF207" i="2"/>
  <c r="T207" i="2"/>
  <c r="R207" i="2"/>
  <c r="P207" i="2"/>
  <c r="BK207" i="2"/>
  <c r="J207" i="2"/>
  <c r="BE207" i="2" s="1"/>
  <c r="BI206" i="2"/>
  <c r="BH206" i="2"/>
  <c r="BG206" i="2"/>
  <c r="BF206" i="2"/>
  <c r="T206" i="2"/>
  <c r="R206" i="2"/>
  <c r="P206" i="2"/>
  <c r="BK206" i="2"/>
  <c r="J206" i="2"/>
  <c r="BE206" i="2" s="1"/>
  <c r="BI205" i="2"/>
  <c r="BH205" i="2"/>
  <c r="BG205" i="2"/>
  <c r="BF205" i="2"/>
  <c r="T205" i="2"/>
  <c r="R205" i="2"/>
  <c r="P205" i="2"/>
  <c r="BK205" i="2"/>
  <c r="J205" i="2"/>
  <c r="BE205" i="2" s="1"/>
  <c r="BI204" i="2"/>
  <c r="BH204" i="2"/>
  <c r="BG204" i="2"/>
  <c r="BF204" i="2"/>
  <c r="T204" i="2"/>
  <c r="R204" i="2"/>
  <c r="P204" i="2"/>
  <c r="BK204" i="2"/>
  <c r="J204" i="2"/>
  <c r="BE204" i="2" s="1"/>
  <c r="BI202" i="2"/>
  <c r="BH202" i="2"/>
  <c r="BG202" i="2"/>
  <c r="BF202" i="2"/>
  <c r="T202" i="2"/>
  <c r="R202" i="2"/>
  <c r="P202" i="2"/>
  <c r="BK202" i="2"/>
  <c r="J202" i="2"/>
  <c r="BE202" i="2" s="1"/>
  <c r="BI201" i="2"/>
  <c r="BH201" i="2"/>
  <c r="BG201" i="2"/>
  <c r="BF201" i="2"/>
  <c r="T201" i="2"/>
  <c r="R201" i="2"/>
  <c r="P201" i="2"/>
  <c r="BK201" i="2"/>
  <c r="J201" i="2"/>
  <c r="BE201" i="2" s="1"/>
  <c r="BI200" i="2"/>
  <c r="BH200" i="2"/>
  <c r="BG200" i="2"/>
  <c r="BF200" i="2"/>
  <c r="T200" i="2"/>
  <c r="R200" i="2"/>
  <c r="P200" i="2"/>
  <c r="BK200" i="2"/>
  <c r="J200" i="2"/>
  <c r="BE200" i="2" s="1"/>
  <c r="BI199" i="2"/>
  <c r="BH199" i="2"/>
  <c r="BG199" i="2"/>
  <c r="BF199" i="2"/>
  <c r="T199" i="2"/>
  <c r="R199" i="2"/>
  <c r="P199" i="2"/>
  <c r="BK199" i="2"/>
  <c r="J199" i="2"/>
  <c r="BE199" i="2" s="1"/>
  <c r="BI198" i="2"/>
  <c r="BH198" i="2"/>
  <c r="BG198" i="2"/>
  <c r="BF198" i="2"/>
  <c r="T198" i="2"/>
  <c r="R198" i="2"/>
  <c r="P198" i="2"/>
  <c r="BK198" i="2"/>
  <c r="J198" i="2"/>
  <c r="BE198" i="2" s="1"/>
  <c r="BI196" i="2"/>
  <c r="BH196" i="2"/>
  <c r="BG196" i="2"/>
  <c r="BF196" i="2"/>
  <c r="T196" i="2"/>
  <c r="R196" i="2"/>
  <c r="P196" i="2"/>
  <c r="BK196" i="2"/>
  <c r="J196" i="2"/>
  <c r="BE196" i="2" s="1"/>
  <c r="BI195" i="2"/>
  <c r="BH195" i="2"/>
  <c r="BG195" i="2"/>
  <c r="BF195" i="2"/>
  <c r="T195" i="2"/>
  <c r="R195" i="2"/>
  <c r="P195" i="2"/>
  <c r="BK195" i="2"/>
  <c r="J195" i="2"/>
  <c r="BE195" i="2" s="1"/>
  <c r="BI194" i="2"/>
  <c r="BH194" i="2"/>
  <c r="BG194" i="2"/>
  <c r="BF194" i="2"/>
  <c r="T194" i="2"/>
  <c r="R194" i="2"/>
  <c r="P194" i="2"/>
  <c r="BK194" i="2"/>
  <c r="J194" i="2"/>
  <c r="BE194" i="2" s="1"/>
  <c r="BI193" i="2"/>
  <c r="BH193" i="2"/>
  <c r="BG193" i="2"/>
  <c r="BF193" i="2"/>
  <c r="T193" i="2"/>
  <c r="R193" i="2"/>
  <c r="P193" i="2"/>
  <c r="BK193" i="2"/>
  <c r="J193" i="2"/>
  <c r="BE193" i="2" s="1"/>
  <c r="BI192" i="2"/>
  <c r="BH192" i="2"/>
  <c r="BG192" i="2"/>
  <c r="BF192" i="2"/>
  <c r="T192" i="2"/>
  <c r="R192" i="2"/>
  <c r="P192" i="2"/>
  <c r="BK192" i="2"/>
  <c r="J192" i="2"/>
  <c r="BE192" i="2" s="1"/>
  <c r="BI191" i="2"/>
  <c r="BH191" i="2"/>
  <c r="BG191" i="2"/>
  <c r="BF191" i="2"/>
  <c r="T191" i="2"/>
  <c r="R191" i="2"/>
  <c r="P191" i="2"/>
  <c r="BK191" i="2"/>
  <c r="J191" i="2"/>
  <c r="BE191" i="2" s="1"/>
  <c r="BI190" i="2"/>
  <c r="BH190" i="2"/>
  <c r="BG190" i="2"/>
  <c r="BF190" i="2"/>
  <c r="T190" i="2"/>
  <c r="R190" i="2"/>
  <c r="P190" i="2"/>
  <c r="BK190" i="2"/>
  <c r="J190" i="2"/>
  <c r="BE190" i="2" s="1"/>
  <c r="BI189" i="2"/>
  <c r="BH189" i="2"/>
  <c r="BG189" i="2"/>
  <c r="BF189" i="2"/>
  <c r="T189" i="2"/>
  <c r="R189" i="2"/>
  <c r="P189" i="2"/>
  <c r="BK189" i="2"/>
  <c r="J189" i="2"/>
  <c r="BE189" i="2" s="1"/>
  <c r="BI188" i="2"/>
  <c r="BH188" i="2"/>
  <c r="BG188" i="2"/>
  <c r="BF188" i="2"/>
  <c r="T188" i="2"/>
  <c r="R188" i="2"/>
  <c r="P188" i="2"/>
  <c r="BK188" i="2"/>
  <c r="J188" i="2"/>
  <c r="BE188" i="2" s="1"/>
  <c r="BI187" i="2"/>
  <c r="BH187" i="2"/>
  <c r="BG187" i="2"/>
  <c r="BF187" i="2"/>
  <c r="T187" i="2"/>
  <c r="R187" i="2"/>
  <c r="P187" i="2"/>
  <c r="BK187" i="2"/>
  <c r="J187" i="2"/>
  <c r="BE187" i="2" s="1"/>
  <c r="BI186" i="2"/>
  <c r="BH186" i="2"/>
  <c r="BG186" i="2"/>
  <c r="BF186" i="2"/>
  <c r="T186" i="2"/>
  <c r="R186" i="2"/>
  <c r="P186" i="2"/>
  <c r="BK186" i="2"/>
  <c r="J186" i="2"/>
  <c r="BE186" i="2" s="1"/>
  <c r="BI185" i="2"/>
  <c r="BH185" i="2"/>
  <c r="BG185" i="2"/>
  <c r="BF185" i="2"/>
  <c r="T185" i="2"/>
  <c r="R185" i="2"/>
  <c r="P185" i="2"/>
  <c r="BK185" i="2"/>
  <c r="J185" i="2"/>
  <c r="BE185" i="2" s="1"/>
  <c r="BI184" i="2"/>
  <c r="BH184" i="2"/>
  <c r="BG184" i="2"/>
  <c r="BF184" i="2"/>
  <c r="T184" i="2"/>
  <c r="R184" i="2"/>
  <c r="P184" i="2"/>
  <c r="BK184" i="2"/>
  <c r="J184" i="2"/>
  <c r="BE184" i="2" s="1"/>
  <c r="BI183" i="2"/>
  <c r="BH183" i="2"/>
  <c r="BG183" i="2"/>
  <c r="BF183" i="2"/>
  <c r="T183" i="2"/>
  <c r="R183" i="2"/>
  <c r="P183" i="2"/>
  <c r="BK183" i="2"/>
  <c r="J183" i="2"/>
  <c r="BE183" i="2" s="1"/>
  <c r="BI182" i="2"/>
  <c r="BH182" i="2"/>
  <c r="BG182" i="2"/>
  <c r="BF182" i="2"/>
  <c r="T182" i="2"/>
  <c r="R182" i="2"/>
  <c r="P182" i="2"/>
  <c r="BK182" i="2"/>
  <c r="J182" i="2"/>
  <c r="BE182" i="2" s="1"/>
  <c r="BI181" i="2"/>
  <c r="BH181" i="2"/>
  <c r="BG181" i="2"/>
  <c r="BF181" i="2"/>
  <c r="T181" i="2"/>
  <c r="R181" i="2"/>
  <c r="P181" i="2"/>
  <c r="BK181" i="2"/>
  <c r="J181" i="2"/>
  <c r="BE181" i="2" s="1"/>
  <c r="BI180" i="2"/>
  <c r="BH180" i="2"/>
  <c r="BG180" i="2"/>
  <c r="BF180" i="2"/>
  <c r="T180" i="2"/>
  <c r="R180" i="2"/>
  <c r="P180" i="2"/>
  <c r="BK180" i="2"/>
  <c r="J180" i="2"/>
  <c r="BE180" i="2" s="1"/>
  <c r="BI179" i="2"/>
  <c r="BH179" i="2"/>
  <c r="BG179" i="2"/>
  <c r="BF179" i="2"/>
  <c r="T179" i="2"/>
  <c r="R179" i="2"/>
  <c r="P179" i="2"/>
  <c r="BK179" i="2"/>
  <c r="J179" i="2"/>
  <c r="BE179" i="2" s="1"/>
  <c r="BI178" i="2"/>
  <c r="BH178" i="2"/>
  <c r="BG178" i="2"/>
  <c r="BF178" i="2"/>
  <c r="T178" i="2"/>
  <c r="R178" i="2"/>
  <c r="P178" i="2"/>
  <c r="BK178" i="2"/>
  <c r="J178" i="2"/>
  <c r="BE178" i="2" s="1"/>
  <c r="BI177" i="2"/>
  <c r="BH177" i="2"/>
  <c r="BG177" i="2"/>
  <c r="BF177" i="2"/>
  <c r="T177" i="2"/>
  <c r="R177" i="2"/>
  <c r="P177" i="2"/>
  <c r="BK177" i="2"/>
  <c r="J177" i="2"/>
  <c r="BE177" i="2" s="1"/>
  <c r="BI176" i="2"/>
  <c r="BH176" i="2"/>
  <c r="BG176" i="2"/>
  <c r="BF176" i="2"/>
  <c r="T176" i="2"/>
  <c r="R176" i="2"/>
  <c r="P176" i="2"/>
  <c r="BK176" i="2"/>
  <c r="J176" i="2"/>
  <c r="BE176" i="2" s="1"/>
  <c r="BI175" i="2"/>
  <c r="BH175" i="2"/>
  <c r="BG175" i="2"/>
  <c r="BF175" i="2"/>
  <c r="T175" i="2"/>
  <c r="R175" i="2"/>
  <c r="P175" i="2"/>
  <c r="BK175" i="2"/>
  <c r="J175" i="2"/>
  <c r="BE175" i="2" s="1"/>
  <c r="BI174" i="2"/>
  <c r="BH174" i="2"/>
  <c r="BG174" i="2"/>
  <c r="BF174" i="2"/>
  <c r="T174" i="2"/>
  <c r="R174" i="2"/>
  <c r="P174" i="2"/>
  <c r="BK174" i="2"/>
  <c r="J174" i="2"/>
  <c r="BE174" i="2" s="1"/>
  <c r="BI173" i="2"/>
  <c r="BH173" i="2"/>
  <c r="BG173" i="2"/>
  <c r="BF173" i="2"/>
  <c r="T173" i="2"/>
  <c r="R173" i="2"/>
  <c r="P173" i="2"/>
  <c r="BK173" i="2"/>
  <c r="J173" i="2"/>
  <c r="BE173" i="2" s="1"/>
  <c r="BI172" i="2"/>
  <c r="BH172" i="2"/>
  <c r="BG172" i="2"/>
  <c r="BF172" i="2"/>
  <c r="T172" i="2"/>
  <c r="R172" i="2"/>
  <c r="P172" i="2"/>
  <c r="BK172" i="2"/>
  <c r="J172" i="2"/>
  <c r="BE172" i="2" s="1"/>
  <c r="BI171" i="2"/>
  <c r="BH171" i="2"/>
  <c r="BG171" i="2"/>
  <c r="BF171" i="2"/>
  <c r="T171" i="2"/>
  <c r="R171" i="2"/>
  <c r="P171" i="2"/>
  <c r="BK171" i="2"/>
  <c r="J171" i="2"/>
  <c r="BE171" i="2" s="1"/>
  <c r="BI170" i="2"/>
  <c r="BH170" i="2"/>
  <c r="BG170" i="2"/>
  <c r="BF170" i="2"/>
  <c r="T170" i="2"/>
  <c r="R170" i="2"/>
  <c r="P170" i="2"/>
  <c r="BK170" i="2"/>
  <c r="J170" i="2"/>
  <c r="BE170" i="2" s="1"/>
  <c r="BI169" i="2"/>
  <c r="BH169" i="2"/>
  <c r="BG169" i="2"/>
  <c r="BF169" i="2"/>
  <c r="T169" i="2"/>
  <c r="R169" i="2"/>
  <c r="P169" i="2"/>
  <c r="BK169" i="2"/>
  <c r="J169" i="2"/>
  <c r="BE169" i="2" s="1"/>
  <c r="BI168" i="2"/>
  <c r="BH168" i="2"/>
  <c r="BG168" i="2"/>
  <c r="BF168" i="2"/>
  <c r="T168" i="2"/>
  <c r="R168" i="2"/>
  <c r="P168" i="2"/>
  <c r="BK168" i="2"/>
  <c r="J168" i="2"/>
  <c r="BE168" i="2" s="1"/>
  <c r="BI167" i="2"/>
  <c r="BH167" i="2"/>
  <c r="BG167" i="2"/>
  <c r="BF167" i="2"/>
  <c r="T167" i="2"/>
  <c r="R167" i="2"/>
  <c r="P167" i="2"/>
  <c r="BK167" i="2"/>
  <c r="J167" i="2"/>
  <c r="BE167" i="2" s="1"/>
  <c r="BI166" i="2"/>
  <c r="BH166" i="2"/>
  <c r="BG166" i="2"/>
  <c r="BF166" i="2"/>
  <c r="T166" i="2"/>
  <c r="R166" i="2"/>
  <c r="P166" i="2"/>
  <c r="BK166" i="2"/>
  <c r="J166" i="2"/>
  <c r="BE166" i="2" s="1"/>
  <c r="BI165" i="2"/>
  <c r="BH165" i="2"/>
  <c r="BG165" i="2"/>
  <c r="BF165" i="2"/>
  <c r="T165" i="2"/>
  <c r="R165" i="2"/>
  <c r="P165" i="2"/>
  <c r="BK165" i="2"/>
  <c r="J165" i="2"/>
  <c r="BE165" i="2" s="1"/>
  <c r="BI164" i="2"/>
  <c r="BH164" i="2"/>
  <c r="BG164" i="2"/>
  <c r="BF164" i="2"/>
  <c r="T164" i="2"/>
  <c r="R164" i="2"/>
  <c r="P164" i="2"/>
  <c r="BK164" i="2"/>
  <c r="J164" i="2"/>
  <c r="BE164" i="2" s="1"/>
  <c r="BI163" i="2"/>
  <c r="BH163" i="2"/>
  <c r="BG163" i="2"/>
  <c r="BF163" i="2"/>
  <c r="T163" i="2"/>
  <c r="R163" i="2"/>
  <c r="P163" i="2"/>
  <c r="BK163" i="2"/>
  <c r="J163" i="2"/>
  <c r="BE163" i="2" s="1"/>
  <c r="BI162" i="2"/>
  <c r="BH162" i="2"/>
  <c r="BG162" i="2"/>
  <c r="BF162" i="2"/>
  <c r="T162" i="2"/>
  <c r="R162" i="2"/>
  <c r="P162" i="2"/>
  <c r="BK162" i="2"/>
  <c r="J162" i="2"/>
  <c r="BE162" i="2" s="1"/>
  <c r="BI160" i="2"/>
  <c r="BH160" i="2"/>
  <c r="BG160" i="2"/>
  <c r="BF160" i="2"/>
  <c r="T160" i="2"/>
  <c r="R160" i="2"/>
  <c r="P160" i="2"/>
  <c r="BK160" i="2"/>
  <c r="J160" i="2"/>
  <c r="BE160" i="2" s="1"/>
  <c r="BI159" i="2"/>
  <c r="BH159" i="2"/>
  <c r="BG159" i="2"/>
  <c r="BF159" i="2"/>
  <c r="T159" i="2"/>
  <c r="R159" i="2"/>
  <c r="P159" i="2"/>
  <c r="BK159" i="2"/>
  <c r="J159" i="2"/>
  <c r="BE159" i="2" s="1"/>
  <c r="BI158" i="2"/>
  <c r="BH158" i="2"/>
  <c r="BG158" i="2"/>
  <c r="BF158" i="2"/>
  <c r="T158" i="2"/>
  <c r="R158" i="2"/>
  <c r="P158" i="2"/>
  <c r="BK158" i="2"/>
  <c r="J158" i="2"/>
  <c r="BE158" i="2" s="1"/>
  <c r="BI157" i="2"/>
  <c r="BH157" i="2"/>
  <c r="BG157" i="2"/>
  <c r="BF157" i="2"/>
  <c r="T157" i="2"/>
  <c r="R157" i="2"/>
  <c r="P157" i="2"/>
  <c r="BK157" i="2"/>
  <c r="J157" i="2"/>
  <c r="BE157" i="2" s="1"/>
  <c r="BI156" i="2"/>
  <c r="BH156" i="2"/>
  <c r="BG156" i="2"/>
  <c r="BF156" i="2"/>
  <c r="T156" i="2"/>
  <c r="R156" i="2"/>
  <c r="P156" i="2"/>
  <c r="BK156" i="2"/>
  <c r="J156" i="2"/>
  <c r="BE156" i="2" s="1"/>
  <c r="BI155" i="2"/>
  <c r="BH155" i="2"/>
  <c r="BG155" i="2"/>
  <c r="BF155" i="2"/>
  <c r="T155" i="2"/>
  <c r="R155" i="2"/>
  <c r="P155" i="2"/>
  <c r="BK155" i="2"/>
  <c r="J155" i="2"/>
  <c r="BE155" i="2" s="1"/>
  <c r="BI154" i="2"/>
  <c r="BH154" i="2"/>
  <c r="BG154" i="2"/>
  <c r="BF154" i="2"/>
  <c r="T154" i="2"/>
  <c r="R154" i="2"/>
  <c r="P154" i="2"/>
  <c r="BK154" i="2"/>
  <c r="J154" i="2"/>
  <c r="BE154" i="2" s="1"/>
  <c r="BI153" i="2"/>
  <c r="BH153" i="2"/>
  <c r="BG153" i="2"/>
  <c r="BF153" i="2"/>
  <c r="T153" i="2"/>
  <c r="R153" i="2"/>
  <c r="P153" i="2"/>
  <c r="BK153" i="2"/>
  <c r="J153" i="2"/>
  <c r="BE153" i="2" s="1"/>
  <c r="BI150" i="2"/>
  <c r="BH150" i="2"/>
  <c r="BG150" i="2"/>
  <c r="BF150" i="2"/>
  <c r="T150" i="2"/>
  <c r="R150" i="2"/>
  <c r="P150" i="2"/>
  <c r="BK150" i="2"/>
  <c r="J150" i="2"/>
  <c r="BE150" i="2" s="1"/>
  <c r="BI149" i="2"/>
  <c r="BH149" i="2"/>
  <c r="BG149" i="2"/>
  <c r="BF149" i="2"/>
  <c r="T149" i="2"/>
  <c r="R149" i="2"/>
  <c r="P149" i="2"/>
  <c r="BK149" i="2"/>
  <c r="J149" i="2"/>
  <c r="BE149" i="2" s="1"/>
  <c r="BI137" i="2"/>
  <c r="BH137" i="2"/>
  <c r="BG137" i="2"/>
  <c r="BF137" i="2"/>
  <c r="T137" i="2"/>
  <c r="R137" i="2"/>
  <c r="P137" i="2"/>
  <c r="BK137" i="2"/>
  <c r="J137" i="2"/>
  <c r="BE137" i="2" s="1"/>
  <c r="BI136" i="2"/>
  <c r="BH136" i="2"/>
  <c r="BG136" i="2"/>
  <c r="BF136" i="2"/>
  <c r="T136" i="2"/>
  <c r="R136" i="2"/>
  <c r="P136" i="2"/>
  <c r="BK136" i="2"/>
  <c r="J136" i="2"/>
  <c r="BE136" i="2" s="1"/>
  <c r="BI133" i="2"/>
  <c r="BH133" i="2"/>
  <c r="BG133" i="2"/>
  <c r="BF133" i="2"/>
  <c r="T133" i="2"/>
  <c r="R133" i="2"/>
  <c r="P133" i="2"/>
  <c r="BK133" i="2"/>
  <c r="J133" i="2"/>
  <c r="BE133" i="2" s="1"/>
  <c r="BI132" i="2"/>
  <c r="BH132" i="2"/>
  <c r="BG132" i="2"/>
  <c r="BF132" i="2"/>
  <c r="T132" i="2"/>
  <c r="R132" i="2"/>
  <c r="P132" i="2"/>
  <c r="BK132" i="2"/>
  <c r="J132" i="2"/>
  <c r="BE132" i="2" s="1"/>
  <c r="BI129" i="2"/>
  <c r="BH129" i="2"/>
  <c r="BG129" i="2"/>
  <c r="BF129" i="2"/>
  <c r="T129" i="2"/>
  <c r="R129" i="2"/>
  <c r="P129" i="2"/>
  <c r="BK129" i="2"/>
  <c r="J129" i="2"/>
  <c r="BE129" i="2" s="1"/>
  <c r="BI127" i="2"/>
  <c r="BH127" i="2"/>
  <c r="BG127" i="2"/>
  <c r="BF127" i="2"/>
  <c r="T127" i="2"/>
  <c r="R127" i="2"/>
  <c r="P127" i="2"/>
  <c r="BK127" i="2"/>
  <c r="J127" i="2"/>
  <c r="BE127" i="2" s="1"/>
  <c r="BI125" i="2"/>
  <c r="BH125" i="2"/>
  <c r="BG125" i="2"/>
  <c r="BF125" i="2"/>
  <c r="T125" i="2"/>
  <c r="R125" i="2"/>
  <c r="P125" i="2"/>
  <c r="BK125" i="2"/>
  <c r="J125" i="2"/>
  <c r="BE125" i="2" s="1"/>
  <c r="BI119" i="2"/>
  <c r="BH119" i="2"/>
  <c r="BG119" i="2"/>
  <c r="BF119" i="2"/>
  <c r="T119" i="2"/>
  <c r="R119" i="2"/>
  <c r="P119" i="2"/>
  <c r="BK119" i="2"/>
  <c r="BE119" i="2"/>
  <c r="BI110" i="2"/>
  <c r="BH110" i="2"/>
  <c r="BG110" i="2"/>
  <c r="BF110" i="2"/>
  <c r="T110" i="2"/>
  <c r="T109" i="2" s="1"/>
  <c r="R110" i="2"/>
  <c r="R109" i="2" s="1"/>
  <c r="P110" i="2"/>
  <c r="P109" i="2" s="1"/>
  <c r="BK110" i="2"/>
  <c r="BK109" i="2" s="1"/>
  <c r="J109" i="2" s="1"/>
  <c r="J57" i="2" s="1"/>
  <c r="J110" i="2"/>
  <c r="BE110" i="2" s="1"/>
  <c r="BI108" i="2"/>
  <c r="BH108" i="2"/>
  <c r="BG108" i="2"/>
  <c r="BF108" i="2"/>
  <c r="T108" i="2"/>
  <c r="R108" i="2"/>
  <c r="P108" i="2"/>
  <c r="BK108" i="2"/>
  <c r="J108" i="2"/>
  <c r="BE108" i="2" s="1"/>
  <c r="BI106" i="2"/>
  <c r="BH106" i="2"/>
  <c r="BG106" i="2"/>
  <c r="BF106" i="2"/>
  <c r="T106" i="2"/>
  <c r="R106" i="2"/>
  <c r="P106" i="2"/>
  <c r="BK106" i="2"/>
  <c r="J106" i="2"/>
  <c r="BE106" i="2" s="1"/>
  <c r="BI105" i="2"/>
  <c r="BH105" i="2"/>
  <c r="BG105" i="2"/>
  <c r="BF105" i="2"/>
  <c r="T105" i="2"/>
  <c r="R105" i="2"/>
  <c r="P105" i="2"/>
  <c r="BK105" i="2"/>
  <c r="J105" i="2"/>
  <c r="BE105" i="2" s="1"/>
  <c r="BI104" i="2"/>
  <c r="BH104" i="2"/>
  <c r="BG104" i="2"/>
  <c r="BF104" i="2"/>
  <c r="T104" i="2"/>
  <c r="R104" i="2"/>
  <c r="P104" i="2"/>
  <c r="BK104" i="2"/>
  <c r="J104" i="2"/>
  <c r="BE104" i="2" s="1"/>
  <c r="BI100" i="2"/>
  <c r="BH100" i="2"/>
  <c r="BG100" i="2"/>
  <c r="BF100" i="2"/>
  <c r="T100" i="2"/>
  <c r="R100" i="2"/>
  <c r="P100" i="2"/>
  <c r="BK100" i="2"/>
  <c r="J100" i="2"/>
  <c r="BE100" i="2" s="1"/>
  <c r="BI97" i="2"/>
  <c r="BH97" i="2"/>
  <c r="BG97" i="2"/>
  <c r="BF97" i="2"/>
  <c r="T97" i="2"/>
  <c r="R97" i="2"/>
  <c r="P97" i="2"/>
  <c r="BK97" i="2"/>
  <c r="BK96" i="2" s="1"/>
  <c r="J96" i="2" s="1"/>
  <c r="J55" i="2" s="1"/>
  <c r="J97" i="2"/>
  <c r="BE97" i="2" s="1"/>
  <c r="BI91" i="2"/>
  <c r="BH91" i="2"/>
  <c r="BG91" i="2"/>
  <c r="BF91" i="2"/>
  <c r="T91" i="2"/>
  <c r="T90" i="2" s="1"/>
  <c r="R91" i="2"/>
  <c r="R90" i="2" s="1"/>
  <c r="P91" i="2"/>
  <c r="P90" i="2" s="1"/>
  <c r="BK91" i="2"/>
  <c r="BK90" i="2" s="1"/>
  <c r="J91" i="2"/>
  <c r="BE91" i="2" s="1"/>
  <c r="F82" i="2"/>
  <c r="E80" i="2"/>
  <c r="F45" i="2"/>
  <c r="E43" i="2"/>
  <c r="J19" i="2"/>
  <c r="E19" i="2"/>
  <c r="J47" i="2" s="1"/>
  <c r="J18" i="2"/>
  <c r="J16" i="2"/>
  <c r="E16" i="2"/>
  <c r="F48" i="2" s="1"/>
  <c r="J15" i="2"/>
  <c r="J13" i="2"/>
  <c r="E13" i="2"/>
  <c r="J12" i="2"/>
  <c r="J82" i="2"/>
  <c r="AS51" i="1"/>
  <c r="L47" i="1"/>
  <c r="AM46" i="1"/>
  <c r="AM44" i="1"/>
  <c r="L44" i="1"/>
  <c r="L42" i="1"/>
  <c r="L41" i="1"/>
  <c r="BK112" i="2" l="1"/>
  <c r="R322" i="2"/>
  <c r="R348" i="2"/>
  <c r="P112" i="2"/>
  <c r="R228" i="2"/>
  <c r="T297" i="2"/>
  <c r="R96" i="2"/>
  <c r="R161" i="2"/>
  <c r="R274" i="2"/>
  <c r="T96" i="2"/>
  <c r="T274" i="2"/>
  <c r="R197" i="2"/>
  <c r="R210" i="2"/>
  <c r="P96" i="2"/>
  <c r="T103" i="2"/>
  <c r="T89" i="2" s="1"/>
  <c r="P161" i="2"/>
  <c r="T210" i="2"/>
  <c r="P228" i="2"/>
  <c r="P274" i="2"/>
  <c r="P281" i="2"/>
  <c r="P288" i="2"/>
  <c r="T322" i="2"/>
  <c r="T348" i="2"/>
  <c r="P103" i="2"/>
  <c r="P210" i="2"/>
  <c r="T228" i="2"/>
  <c r="R281" i="2"/>
  <c r="R288" i="2"/>
  <c r="P297" i="2"/>
  <c r="T161" i="2"/>
  <c r="R103" i="2"/>
  <c r="T112" i="2"/>
  <c r="T281" i="2"/>
  <c r="T288" i="2"/>
  <c r="R297" i="2"/>
  <c r="P322" i="2"/>
  <c r="P348" i="2"/>
  <c r="R358" i="2"/>
  <c r="J84" i="2"/>
  <c r="F85" i="2"/>
  <c r="BK358" i="2"/>
  <c r="J358" i="2" s="1"/>
  <c r="J70" i="2" s="1"/>
  <c r="T358" i="2"/>
  <c r="BK348" i="2"/>
  <c r="J348" i="2" s="1"/>
  <c r="J69" i="2" s="1"/>
  <c r="BK322" i="2"/>
  <c r="J322" i="2" s="1"/>
  <c r="J68" i="2" s="1"/>
  <c r="BK297" i="2"/>
  <c r="J297" i="2" s="1"/>
  <c r="J67" i="2" s="1"/>
  <c r="BK288" i="2"/>
  <c r="J288" i="2" s="1"/>
  <c r="J66" i="2" s="1"/>
  <c r="BK281" i="2"/>
  <c r="J281" i="2" s="1"/>
  <c r="J65" i="2" s="1"/>
  <c r="BK274" i="2"/>
  <c r="J274" i="2" s="1"/>
  <c r="J64" i="2" s="1"/>
  <c r="BK228" i="2"/>
  <c r="J228" i="2" s="1"/>
  <c r="J63" i="2" s="1"/>
  <c r="BK210" i="2"/>
  <c r="J210" i="2" s="1"/>
  <c r="J62" i="2" s="1"/>
  <c r="BK161" i="2"/>
  <c r="J161" i="2" s="1"/>
  <c r="J60" i="2" s="1"/>
  <c r="R112" i="2"/>
  <c r="BK103" i="2"/>
  <c r="J103" i="2" s="1"/>
  <c r="J56" i="2" s="1"/>
  <c r="F30" i="2"/>
  <c r="BB52" i="1" s="1"/>
  <c r="BB51" i="1" s="1"/>
  <c r="W28" i="1" s="1"/>
  <c r="F32" i="2"/>
  <c r="BD52" i="1" s="1"/>
  <c r="BD51" i="1" s="1"/>
  <c r="W30" i="1" s="1"/>
  <c r="F31" i="2"/>
  <c r="BC52" i="1" s="1"/>
  <c r="BC51" i="1" s="1"/>
  <c r="W29" i="1" s="1"/>
  <c r="P197" i="2"/>
  <c r="F29" i="2"/>
  <c r="BA52" i="1" s="1"/>
  <c r="BA51" i="1" s="1"/>
  <c r="AW51" i="1" s="1"/>
  <c r="AK27" i="1" s="1"/>
  <c r="T197" i="2"/>
  <c r="BK197" i="2"/>
  <c r="J197" i="2" s="1"/>
  <c r="J61" i="2" s="1"/>
  <c r="P89" i="2"/>
  <c r="J90" i="2"/>
  <c r="J54" i="2" s="1"/>
  <c r="J28" i="2"/>
  <c r="AV52" i="1" s="1"/>
  <c r="R89" i="2"/>
  <c r="J29" i="2"/>
  <c r="AW52" i="1" s="1"/>
  <c r="F28" i="2"/>
  <c r="AZ52" i="1" s="1"/>
  <c r="AZ51" i="1" s="1"/>
  <c r="R111" i="2" l="1"/>
  <c r="R88" i="2" s="1"/>
  <c r="P111" i="2"/>
  <c r="P88" i="2" s="1"/>
  <c r="AU52" i="1" s="1"/>
  <c r="AU51" i="1" s="1"/>
  <c r="T111" i="2"/>
  <c r="T88" i="2" s="1"/>
  <c r="BK89" i="2"/>
  <c r="J89" i="2" s="1"/>
  <c r="J53" i="2" s="1"/>
  <c r="AX51" i="1"/>
  <c r="AY51" i="1"/>
  <c r="W27" i="1"/>
  <c r="W26" i="1"/>
  <c r="AV51" i="1"/>
  <c r="AT52" i="1"/>
  <c r="AT51" i="1" l="1"/>
  <c r="AK26" i="1"/>
  <c r="J112" i="2"/>
  <c r="J59" i="2" s="1"/>
  <c r="BK111" i="2"/>
  <c r="BK88" i="2" s="1"/>
  <c r="J88" i="2" s="1"/>
  <c r="J52" i="2" l="1"/>
  <c r="J25" i="2"/>
  <c r="J111" i="2"/>
  <c r="J58" i="2" s="1"/>
  <c r="AG52" i="1" l="1"/>
  <c r="J34" i="2"/>
  <c r="AG51" i="1" l="1"/>
  <c r="AN52" i="1"/>
  <c r="AN51" i="1" l="1"/>
  <c r="AK23" i="1"/>
  <c r="AK32" i="1" s="1"/>
</calcChain>
</file>

<file path=xl/sharedStrings.xml><?xml version="1.0" encoding="utf-8"?>
<sst xmlns="http://schemas.openxmlformats.org/spreadsheetml/2006/main" count="3909" uniqueCount="956">
  <si>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</si>
  <si>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</si>
  <si>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</si>
  <si>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</si>
  <si>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</si>
  <si>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</si>
  <si>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</si>
  <si>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{3a4f69f8-f88f-4a45-b8aa-5d2bf3c65fad}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</si>
  <si>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</si>
  <si>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</si>
  <si>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</si>
  <si>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</si>
  <si>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</si>
  <si>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</si>
  <si>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</si>
  <si>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</si>
  <si>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</si>
  <si>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2018037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</si>
  <si>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</si>
  <si>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</si>
  <si>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KSO:</t>
  </si>
  <si>
    <t>CC-CZ:</t>
  </si>
  <si>
    <t>Místo:</t>
  </si>
  <si>
    <t>Datum:</t>
  </si>
  <si>
    <t>Zadavatel:</t>
  </si>
  <si>
    <t>IČ:</t>
  </si>
  <si>
    <t xml:space="preserve"> </t>
  </si>
  <si>
    <t>DIČ:</t>
  </si>
  <si>
    <t>Vyplň údaj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</si>
  <si>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</si>
  <si>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</si>
  <si>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</si>
  <si>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</si>
  <si>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</si>
  <si>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</si>
  <si>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</si>
  <si>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</si>
  <si>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</si>
  <si>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</si>
  <si>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</si>
  <si>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</si>
  <si>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</si>
  <si>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</si>
  <si>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</si>
  <si>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</si>
  <si>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</si>
  <si>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</si>
  <si>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</si>
  <si>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</si>
  <si>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</si>
  <si>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</si>
  <si>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</si>
  <si>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</si>
  <si>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</si>
  <si>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</si>
  <si>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</si>
  <si>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</si>
  <si>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</si>
  <si>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</si>
  <si>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</si>
  <si>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</si>
  <si>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</si>
  <si>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</si>
  <si>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</si>
  <si>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</si>
  <si>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</si>
  <si>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</si>
  <si>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</si>
  <si>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</si>
  <si>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</si>
  <si>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</si>
  <si>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</si>
  <si>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</si>
  <si>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1) Krycí list soupisu</t>
  </si>
  <si>
    <t>2) Rekapitulace</t>
  </si>
  <si>
    <t>3) Soupis prací</t>
  </si>
  <si>
    <t>Zpět na list:</t>
  </si>
  <si>
    <t>Rekapitulace stavby</t>
  </si>
  <si>
    <t>2</t>
  </si>
  <si>
    <t>KRYCÍ LIST SOUPISU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</si>
  <si>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</si>
  <si>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</si>
  <si>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</si>
  <si>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</si>
  <si>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</si>
  <si>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</si>
  <si>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</si>
  <si>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</si>
  <si>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</si>
  <si>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</si>
  <si>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</si>
  <si>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</si>
  <si>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</si>
  <si>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</si>
  <si>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</si>
  <si>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</si>
  <si>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</si>
  <si>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</si>
  <si>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775 - Podlahy skládané</t>
  </si>
  <si>
    <t xml:space="preserve">    776 - Podlahy povlakové</t>
  </si>
  <si>
    <t xml:space="preserve">    784 - Dokončovací práce - malby a tapety</t>
  </si>
  <si>
    <t>HZS - Hodinové zúčtovací sazby</t>
  </si>
  <si>
    <t>VRN - Vedlejší rozpočtové náklady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</si>
  <si>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</si>
  <si>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</si>
  <si>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</si>
  <si>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</si>
  <si>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</si>
  <si>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</si>
  <si>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</si>
  <si>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</si>
  <si>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</si>
  <si>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</si>
  <si>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</si>
  <si>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</si>
  <si>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</si>
  <si>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</si>
  <si>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</si>
  <si>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</si>
  <si>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</si>
  <si>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6</t>
  </si>
  <si>
    <t>Úpravy povrchů, podlahy a osazování výplní</t>
  </si>
  <si>
    <t>K</t>
  </si>
  <si>
    <t>629991011</t>
  </si>
  <si>
    <t>Zakrytí ploch před znečištěním včetně pozdějšího odkrytí výplní otvorů a ploch fólií přilepenou lepící páskou</t>
  </si>
  <si>
    <t>m2</t>
  </si>
  <si>
    <t>CS ÚRS 2017 01</t>
  </si>
  <si>
    <t>4</t>
  </si>
  <si>
    <t>501799853</t>
  </si>
  <si>
    <t>VV</t>
  </si>
  <si>
    <t>pro výmalbu</t>
  </si>
  <si>
    <t>"okna" 4,0*5+8,0*3+2,0</t>
  </si>
  <si>
    <t>"ostatní plochy" 20,0</t>
  </si>
  <si>
    <t>Součet</t>
  </si>
  <si>
    <t>9</t>
  </si>
  <si>
    <t>Ostatní konstrukce a práce, bourání</t>
  </si>
  <si>
    <t>949101111</t>
  </si>
  <si>
    <t>Lešení pomocné pracovní pro objekty pozemních staveb pro zatížení do 150 kg/m2, o výšce lešeňové podlahy do 1,9 m</t>
  </si>
  <si>
    <t>269080513</t>
  </si>
  <si>
    <t>zasedací sál a serverovna</t>
  </si>
  <si>
    <t>151,5+11,5</t>
  </si>
  <si>
    <t>3</t>
  </si>
  <si>
    <t>952901111</t>
  </si>
  <si>
    <t>Vyčištění budov nebo objektů před předáním do užívání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předmětů, při světlé výšce podlaží do 4 m</t>
  </si>
  <si>
    <t>1293241318</t>
  </si>
  <si>
    <t>997</t>
  </si>
  <si>
    <t>Přesun sutě</t>
  </si>
  <si>
    <t>997013211</t>
  </si>
  <si>
    <t>Vnitrostaveništní doprava suti a vybouraných hmot vodorovně do 50 m svisle ručně (nošením po schodech) pro budovy a haly výšky do 6 m</t>
  </si>
  <si>
    <t>t</t>
  </si>
  <si>
    <t>-448792300</t>
  </si>
  <si>
    <t>5</t>
  </si>
  <si>
    <t>997013501</t>
  </si>
  <si>
    <t>Odvoz suti a vybouraných hmot na skládku nebo meziskládku se složením, na vzdálenost do 1 km</t>
  </si>
  <si>
    <t>570995923</t>
  </si>
  <si>
    <t>997013509</t>
  </si>
  <si>
    <t>Odvoz suti a vybouraných hmot na skládku nebo meziskládku se složením, na vzdálenost Příplatek k ceně za každý další i započatý 1 km přes 1 km</t>
  </si>
  <si>
    <t>835091737</t>
  </si>
  <si>
    <t>0,478*9 'Přepočtené koeficientem množství</t>
  </si>
  <si>
    <t>7</t>
  </si>
  <si>
    <t>997013831</t>
  </si>
  <si>
    <t>Poplatek za uložení stavebního odpadu na skládce (skládkovné) směsného</t>
  </si>
  <si>
    <t>-1434891942</t>
  </si>
  <si>
    <t>998</t>
  </si>
  <si>
    <t>Přesun hmot</t>
  </si>
  <si>
    <t>8</t>
  </si>
  <si>
    <t>998018001</t>
  </si>
  <si>
    <t>Přesun hmot pro budovy občanské výstavby, bydlení, výrobu a služby ruční - bez užití mechanizace vodorovná dopravní vzdálenost do 100 m pro budovy s jakoukoliv nosnou konstrukcí výšky do 6 m</t>
  </si>
  <si>
    <t>1981932949</t>
  </si>
  <si>
    <t>PSV</t>
  </si>
  <si>
    <t>Práce a dodávky PSV</t>
  </si>
  <si>
    <t>741</t>
  </si>
  <si>
    <t>Elektroinstalace - silnoproud</t>
  </si>
  <si>
    <t>741122611</t>
  </si>
  <si>
    <t>Montáž kabelů měděných bez ukončení uložených pevně plných kulatých nebo bezhalogenových (CYKY) počtu a průřezu žil 3x1,5 až 6 mm2</t>
  </si>
  <si>
    <t>m</t>
  </si>
  <si>
    <t>16</t>
  </si>
  <si>
    <t>-1298689480</t>
  </si>
  <si>
    <t>pro osvětlení</t>
  </si>
  <si>
    <t>80,0</t>
  </si>
  <si>
    <t>pro zásuvky</t>
  </si>
  <si>
    <t>150,0</t>
  </si>
  <si>
    <t>M</t>
  </si>
  <si>
    <t>341110300</t>
  </si>
  <si>
    <t>kabel silový s Cu jádrem CYKY 3x1,5 mm2</t>
  </si>
  <si>
    <t>32</t>
  </si>
  <si>
    <t>-1284677436</t>
  </si>
  <si>
    <t>80*1,05 'Přepočtené koeficientem množství</t>
  </si>
  <si>
    <t>11</t>
  </si>
  <si>
    <t>341110360</t>
  </si>
  <si>
    <t>kabel silový s Cu jádrem CYKY 3x2,5 mm2</t>
  </si>
  <si>
    <t>1502564911</t>
  </si>
  <si>
    <t>150*1,05 'Přepočtené koeficientem množství</t>
  </si>
  <si>
    <t>12</t>
  </si>
  <si>
    <t>741310002</t>
  </si>
  <si>
    <t>Montáž spínačů jedno nebo dvoupólových nástěnných se zapojením vodičů, pro prostředí normální vypínačů, řazení 1-jednopólových s plynulou regulací intenzity osvětlení</t>
  </si>
  <si>
    <t>kus</t>
  </si>
  <si>
    <t>273854687</t>
  </si>
  <si>
    <t>výměna stávajících</t>
  </si>
  <si>
    <t>3,0</t>
  </si>
  <si>
    <t>13</t>
  </si>
  <si>
    <t>345355280</t>
  </si>
  <si>
    <t>spínač jednopólový s regulací, vč. rámečku</t>
  </si>
  <si>
    <t>1955853393</t>
  </si>
  <si>
    <t>14</t>
  </si>
  <si>
    <t>741310233</t>
  </si>
  <si>
    <t>Montáž spínačů jedno nebo dvoupólových polozapuštěných nebo zapuštěných se zapojením vodičů šroubové připojení přepínačů, řazení 6-střídavých</t>
  </si>
  <si>
    <t>1752584762</t>
  </si>
  <si>
    <t>345355550</t>
  </si>
  <si>
    <t>spínač střídavý, vč. rámečku</t>
  </si>
  <si>
    <t>-542712345</t>
  </si>
  <si>
    <t>741313043</t>
  </si>
  <si>
    <t>Montáž zásuvek domovních se zapojením vodičů šroubové připojení polozapuštěných nebo zapuštěných 10/16 A, provedení 2x (2P + PE) dvojnásobná</t>
  </si>
  <si>
    <t>-1166310478</t>
  </si>
  <si>
    <t>připojovací místa:</t>
  </si>
  <si>
    <t>"A" 4*2</t>
  </si>
  <si>
    <t>"B" 4*2</t>
  </si>
  <si>
    <t>"C" 1*2</t>
  </si>
  <si>
    <t>"D" 1*2</t>
  </si>
  <si>
    <t>"E" 1*1</t>
  </si>
  <si>
    <t>"F" 1*2</t>
  </si>
  <si>
    <t>"a" 2*1</t>
  </si>
  <si>
    <t>"b" 1*2</t>
  </si>
  <si>
    <t>"c" 2*1</t>
  </si>
  <si>
    <t>17</t>
  </si>
  <si>
    <t>345551230</t>
  </si>
  <si>
    <t>zásuvka 2násobná, vč. rámečku</t>
  </si>
  <si>
    <t>-868885676</t>
  </si>
  <si>
    <t>18</t>
  </si>
  <si>
    <t>741313075</t>
  </si>
  <si>
    <t>Montáž zásuvek vestavných v krabici s krytem 3x230V</t>
  </si>
  <si>
    <t>-1288441293</t>
  </si>
  <si>
    <t>pódium</t>
  </si>
  <si>
    <t>1,0</t>
  </si>
  <si>
    <t>19</t>
  </si>
  <si>
    <t>358110750</t>
  </si>
  <si>
    <t>zásuvka vestavná 3násobná (3x230V)</t>
  </si>
  <si>
    <t>1317216298</t>
  </si>
  <si>
    <t>20</t>
  </si>
  <si>
    <t>741372152</t>
  </si>
  <si>
    <t>Montáž svítidel LED se zapojením vodičů přisazených nebo závěsných stropních panelových</t>
  </si>
  <si>
    <t>69425425</t>
  </si>
  <si>
    <t>348344908</t>
  </si>
  <si>
    <t>LED panel EE6060 70W - vysoká svítivost, denní bílá (LN00358702), vč. závěsů</t>
  </si>
  <si>
    <t>791713198</t>
  </si>
  <si>
    <t>22</t>
  </si>
  <si>
    <t>741810002</t>
  </si>
  <si>
    <t>Zkoušky a prohlídky elektrických rozvodů a zařízení celková prohlídka a vyhotovení revizní zprávy pro objem montážních prací přes 100 do 500 tis. Kč</t>
  </si>
  <si>
    <t>-187649639</t>
  </si>
  <si>
    <t>23</t>
  </si>
  <si>
    <t>741990063</t>
  </si>
  <si>
    <t>Úpravy stávající elektroinstalace, vč. drobného instalačního materiálu (10 hod.)</t>
  </si>
  <si>
    <t>-1190449213</t>
  </si>
  <si>
    <t>24</t>
  </si>
  <si>
    <t>741810099</t>
  </si>
  <si>
    <t>Stavební přípomoce pro silnoproud, vč. začištění</t>
  </si>
  <si>
    <t>%</t>
  </si>
  <si>
    <t>-1828923235</t>
  </si>
  <si>
    <t>25</t>
  </si>
  <si>
    <t>998741101</t>
  </si>
  <si>
    <t>Přesun hmot pro silnoproud stanovený z hmotnosti přesunovaného materiálu vodorovná dopravní vzdálenost do 50 m v objektech výšky do 6 m</t>
  </si>
  <si>
    <t>652281451</t>
  </si>
  <si>
    <t>26</t>
  </si>
  <si>
    <t>998741181</t>
  </si>
  <si>
    <t>Přesun hmot pro silnoproud stanovený z hmotnosti přesunovaného materiálu Příplatek k ceně za přesun prováděný bez použití mechanizace pro jakoukoliv výšku objektu</t>
  </si>
  <si>
    <t>1567911294</t>
  </si>
  <si>
    <t>742</t>
  </si>
  <si>
    <t>Elektroinstalace - slaboproud</t>
  </si>
  <si>
    <t>27</t>
  </si>
  <si>
    <t>742330023</t>
  </si>
  <si>
    <t>Montáž vyvazovacího panelu do 19" rozvaděče</t>
  </si>
  <si>
    <t>-18566268</t>
  </si>
  <si>
    <t>28</t>
  </si>
  <si>
    <t>358254600</t>
  </si>
  <si>
    <t>19" vyvazovací panel 1U, jednostranný, plast.oka 80x40 mm</t>
  </si>
  <si>
    <t>1708221979</t>
  </si>
  <si>
    <t>29</t>
  </si>
  <si>
    <t>742330022</t>
  </si>
  <si>
    <t>Montáž strukturované kabeláže příslušenství a ostatní práce k rozvaděčům napájecího panelu</t>
  </si>
  <si>
    <t>2060326304</t>
  </si>
  <si>
    <t>30</t>
  </si>
  <si>
    <t>358229290</t>
  </si>
  <si>
    <t>19" napájecí panel, 6x UTE, přepěťová ochrana, vysokofrekvenční filtr</t>
  </si>
  <si>
    <t>1766834204</t>
  </si>
  <si>
    <t>31</t>
  </si>
  <si>
    <t>742330024</t>
  </si>
  <si>
    <t>Montáž strukturované kabeláže příslušenství a ostatní práce k rozvaděčům patch panelu 24 portů UTP/FTP</t>
  </si>
  <si>
    <t>1364105681</t>
  </si>
  <si>
    <t>358227550</t>
  </si>
  <si>
    <t>patch panel UTP 24xRJ45 kat. 5E, 1U, 19", osazený, černá</t>
  </si>
  <si>
    <t>-1737796608</t>
  </si>
  <si>
    <t>33</t>
  </si>
  <si>
    <t>341261470</t>
  </si>
  <si>
    <t>Patch kabel RJ45/RJ45, CAT.5e, UTP, 2m</t>
  </si>
  <si>
    <t>-514526951</t>
  </si>
  <si>
    <t>34</t>
  </si>
  <si>
    <t>341260380</t>
  </si>
  <si>
    <t>Patch kabel RJ45/RJ45, CAT.5e, UTP, 3m</t>
  </si>
  <si>
    <t>-1300331439</t>
  </si>
  <si>
    <t>35</t>
  </si>
  <si>
    <t>742330041</t>
  </si>
  <si>
    <t>Montáž kompletní datové zásuvky 1xRJ45</t>
  </si>
  <si>
    <t>401009177</t>
  </si>
  <si>
    <t>36</t>
  </si>
  <si>
    <t>374512410</t>
  </si>
  <si>
    <t>Kompletní datová zásuvka 1xRJ45 CAT.5e UTP vč. krabice, rámečku a krytky</t>
  </si>
  <si>
    <t>251927269</t>
  </si>
  <si>
    <t>37</t>
  </si>
  <si>
    <t>742330042</t>
  </si>
  <si>
    <t>Montáž strukturované kabeláže zásuvek datových pod omítku, do nábytku, do parapetního žlabu nebo podlahové krabice dvouzásuvky</t>
  </si>
  <si>
    <t>-1352599150</t>
  </si>
  <si>
    <t>38</t>
  </si>
  <si>
    <t>374512460</t>
  </si>
  <si>
    <t>Kompletní datová zásuvka 2xRJ45 CAT.5e UTP vč. krabice, rámečku a krytky</t>
  </si>
  <si>
    <t>765859644</t>
  </si>
  <si>
    <t>39</t>
  </si>
  <si>
    <t>742350002</t>
  </si>
  <si>
    <t>Montáž HDMI switche</t>
  </si>
  <si>
    <t>-591669590</t>
  </si>
  <si>
    <t>40</t>
  </si>
  <si>
    <t>357117340</t>
  </si>
  <si>
    <t>2058662787</t>
  </si>
  <si>
    <t>41</t>
  </si>
  <si>
    <t>357131100</t>
  </si>
  <si>
    <t>HDMI switch 1 vstup na 2 výstupy</t>
  </si>
  <si>
    <t>-1562947116</t>
  </si>
  <si>
    <t>42</t>
  </si>
  <si>
    <t>742121001</t>
  </si>
  <si>
    <t>Montáž kabelů sdělovacích pro vnitřní rozvody počtu žil do 15</t>
  </si>
  <si>
    <t>1371579790</t>
  </si>
  <si>
    <t>43</t>
  </si>
  <si>
    <t>341216010</t>
  </si>
  <si>
    <t>Kabel U/UTP 4x2x0,5, CAT.5e</t>
  </si>
  <si>
    <t>-299077618</t>
  </si>
  <si>
    <t>44</t>
  </si>
  <si>
    <t>742340003</t>
  </si>
  <si>
    <t>Montáž kabelu HDMI</t>
  </si>
  <si>
    <t>1810096021</t>
  </si>
  <si>
    <t>45</t>
  </si>
  <si>
    <t>341216090</t>
  </si>
  <si>
    <t>HDMI kabel s konektory, délka 1,5m, rozlišení: až 4096 x 2160 bodů nebo nižší podporované formáty 1080p FULL HD/1080i/720p/720i; Podpora 4K, Deep Color, 3D, xvYCC (xvColor), auto lip-sync, ARC, CEC, HDCP, Dolby TrueHD, HEC; přenosová rychlost 10,2 Gb/s; šířka pásma 340MHz; 3D video po HDMI připojení; třívrstvé, vysoce kvalitní stínění; přenos počítačové sítě (ethernetu) po HDMI kabelu; 19žilový kabel, dvojitě stíněný, 100% měděné vodiče  AWG28</t>
  </si>
  <si>
    <t>83453427</t>
  </si>
  <si>
    <t>46</t>
  </si>
  <si>
    <t>341262640</t>
  </si>
  <si>
    <t>414605852</t>
  </si>
  <si>
    <t>47</t>
  </si>
  <si>
    <t>341261320</t>
  </si>
  <si>
    <t>-578948569</t>
  </si>
  <si>
    <t>48</t>
  </si>
  <si>
    <t>742110041</t>
  </si>
  <si>
    <t>Montáž  lišt elektroinstalačních vkládacích</t>
  </si>
  <si>
    <t>-780494870</t>
  </si>
  <si>
    <t>49</t>
  </si>
  <si>
    <t>345710510</t>
  </si>
  <si>
    <t>Elektroinstalační lišta vkládací 17x17mm</t>
  </si>
  <si>
    <t>965189286</t>
  </si>
  <si>
    <t>50</t>
  </si>
  <si>
    <t>345710970</t>
  </si>
  <si>
    <t>Elektroinstalační lišta vkládací 60x40mm</t>
  </si>
  <si>
    <t>-1558130398</t>
  </si>
  <si>
    <t>51</t>
  </si>
  <si>
    <t>742190004</t>
  </si>
  <si>
    <t>Aplikace požárně těsnícího materiálu</t>
  </si>
  <si>
    <t>-1166283600</t>
  </si>
  <si>
    <t>52</t>
  </si>
  <si>
    <t>590531000</t>
  </si>
  <si>
    <t>Protipožární pěna pro zdivo, beton a sádrokarton, přetíratelný, 325ml</t>
  </si>
  <si>
    <t>1368467545</t>
  </si>
  <si>
    <t>53</t>
  </si>
  <si>
    <t>742330051</t>
  </si>
  <si>
    <t>Montáž strukturované kabeláže zásuvek datových popis portu zásuvky</t>
  </si>
  <si>
    <t>683451383</t>
  </si>
  <si>
    <t>54</t>
  </si>
  <si>
    <t>742330052</t>
  </si>
  <si>
    <t>Montáž strukturované kabeláže zásuvek datových popis portů patchpanelu</t>
  </si>
  <si>
    <t>2023833505</t>
  </si>
  <si>
    <t>55</t>
  </si>
  <si>
    <t>742330101</t>
  </si>
  <si>
    <t>Měření metalické kabeláže, vypracování měřících protokolů (cena za port)</t>
  </si>
  <si>
    <t>671715026</t>
  </si>
  <si>
    <t>56</t>
  </si>
  <si>
    <t>742810001</t>
  </si>
  <si>
    <t>Ostatní montážní materiál - zahrnuje dodávku veškerého dalšího instalačního materiálu nutného k zajištění plné funkčnosti a splnění všech norem uvedených v technické zprávě a jeho řádné předání objednateli  (vruty, hmoždinky, stahovací pásky, sádra apod.)</t>
  </si>
  <si>
    <t>soubor</t>
  </si>
  <si>
    <t>512</t>
  </si>
  <si>
    <t>-1368976107</t>
  </si>
  <si>
    <t>57</t>
  </si>
  <si>
    <t>742810002</t>
  </si>
  <si>
    <t>Ostatní režijní náklady (cestovné, náhrady, ubytování atd.)</t>
  </si>
  <si>
    <t>-809306814</t>
  </si>
  <si>
    <t>58</t>
  </si>
  <si>
    <t>742810003</t>
  </si>
  <si>
    <t>Dokumentace skutečného provedení - položka zahrnuje veškeré práce spojené s vytvořením dokumentace skutečného provedení, položka je uváděna v počtu výtisků nutných k předání objednateli</t>
  </si>
  <si>
    <t>1440810869</t>
  </si>
  <si>
    <t>59</t>
  </si>
  <si>
    <t>742810099</t>
  </si>
  <si>
    <t>Stavební přípomoci - Cena zahrnuje komplexní náklady na tyto drobné stavení činnosti včetně materiálu. Jedná se o veškeré průrazy a jejich utěsnění po montáži a jiné drobné stavební činnosti nutné pro instalaci systému a jeho vedení</t>
  </si>
  <si>
    <t>1934184610</t>
  </si>
  <si>
    <t>60</t>
  </si>
  <si>
    <t>998742101</t>
  </si>
  <si>
    <t>Přesun hmot pro slaboproud stanovený z hmotnosti přesunovaného materiálu vodorovná dopravní vzdálenost do 50 m v objektech výšky do 6 m</t>
  </si>
  <si>
    <t>-585043615</t>
  </si>
  <si>
    <t>61</t>
  </si>
  <si>
    <t>998742181</t>
  </si>
  <si>
    <t>Přesun hmot pro slaboproud stanovený z hmotnosti přesunovaného materiálu Příplatek k ceně za přesun prováděný bez použití mechanizace pro jakoukoliv výšku objektu</t>
  </si>
  <si>
    <t>553014671</t>
  </si>
  <si>
    <t>751</t>
  </si>
  <si>
    <t>Vzduchotechnika</t>
  </si>
  <si>
    <t>62</t>
  </si>
  <si>
    <t>937432229</t>
  </si>
  <si>
    <t>63</t>
  </si>
  <si>
    <t>1477304777</t>
  </si>
  <si>
    <t>64</t>
  </si>
  <si>
    <t>363820245</t>
  </si>
  <si>
    <t>65</t>
  </si>
  <si>
    <t>-933966023</t>
  </si>
  <si>
    <t>66</t>
  </si>
  <si>
    <t>751791123</t>
  </si>
  <si>
    <t>Montáž dvojice potrubí předizolovaného</t>
  </si>
  <si>
    <t>-1038227287</t>
  </si>
  <si>
    <t>20,0</t>
  </si>
  <si>
    <t>67</t>
  </si>
  <si>
    <t>552711195</t>
  </si>
  <si>
    <t>-54281299</t>
  </si>
  <si>
    <t>68</t>
  </si>
  <si>
    <t>751791150</t>
  </si>
  <si>
    <t>Ostatní práce pro vzduchotechniku, vč. kondenzačního potrubí, propojení a drobného instalačního a kotevního materiálu</t>
  </si>
  <si>
    <t>1299346073</t>
  </si>
  <si>
    <t>69</t>
  </si>
  <si>
    <t>751791151</t>
  </si>
  <si>
    <t>Ostatní práce pro vzduchotechniku - elektroinstalace, zapojení, uvedení do provozu a odzkoušení systému</t>
  </si>
  <si>
    <t>systém</t>
  </si>
  <si>
    <t>-682580657</t>
  </si>
  <si>
    <t>70</t>
  </si>
  <si>
    <t>751791152</t>
  </si>
  <si>
    <t>-678790137</t>
  </si>
  <si>
    <t>71</t>
  </si>
  <si>
    <t>998751101</t>
  </si>
  <si>
    <t>Přesun hmot pro vzduchotechniku stanovený z hmotnosti přesunovaného materiálu vodorovná dopravní vzdálenost do 100 m v objektech výšky do 12 m</t>
  </si>
  <si>
    <t>104134365</t>
  </si>
  <si>
    <t>72</t>
  </si>
  <si>
    <t>998751181</t>
  </si>
  <si>
    <t>Přesun hmot pro vzduchotechniku stanovený z hmotnosti přesunovaného materiálu Příplatek k cenám za přesun prováděný bez použití mechanizace pro jakoukoliv výšku objektu</t>
  </si>
  <si>
    <t>-1252955805</t>
  </si>
  <si>
    <t>762</t>
  </si>
  <si>
    <t>Konstrukce tesařské</t>
  </si>
  <si>
    <t>73</t>
  </si>
  <si>
    <t>762213811</t>
  </si>
  <si>
    <t>Demontáž schodiště se zábradlím přímočarých nebo křivočarých z prken nebo fošen s podstupnicemi, šířky do 1,00 m</t>
  </si>
  <si>
    <t>1172919342</t>
  </si>
  <si>
    <t>vybourání předsazených stupňů u pódia</t>
  </si>
  <si>
    <t>1,0*2</t>
  </si>
  <si>
    <t>74</t>
  </si>
  <si>
    <t>762511267</t>
  </si>
  <si>
    <t>Podlahové konstrukce podkladové z dřevoštěpkových desek [OSB] jednovrstvých šroubovaných na pero a drážku 25 mm nebroušených, tloušťky desky</t>
  </si>
  <si>
    <t>1020468481</t>
  </si>
  <si>
    <t>nová vrstva pódium</t>
  </si>
  <si>
    <t>23,15</t>
  </si>
  <si>
    <t>75</t>
  </si>
  <si>
    <t>762521952</t>
  </si>
  <si>
    <t>Podlahy tesařské vyřezání části podlahy, bez vyřezání polštářů, z desek měkkých (minerálněvláknitých, dřevovláknitých apod.), otvoru plochy jednotlivě přes 0,25 do 1,00 m2</t>
  </si>
  <si>
    <t>674851995</t>
  </si>
  <si>
    <t>pravá část pódia - pro zapuštění schodu</t>
  </si>
  <si>
    <t>1,0+0,3*2</t>
  </si>
  <si>
    <t>76</t>
  </si>
  <si>
    <t>762523922</t>
  </si>
  <si>
    <t>Podlahy tesařské doplnění podlah bez polštářů prkny nebo deskami tl. do 32 mm (materiál v ceně) hoblovanými na sraz plochy jednotlivě přes 0,25 do 1,00 m2</t>
  </si>
  <si>
    <t>-70908545</t>
  </si>
  <si>
    <t>podkladní vrstva zapuštěného schodu</t>
  </si>
  <si>
    <t>1,0*0,3+1,0*0,36+0,3*0,18*2</t>
  </si>
  <si>
    <t>77</t>
  </si>
  <si>
    <t>762524911</t>
  </si>
  <si>
    <t>Podlahy tesařské položení polštářů tl. do 100 mm s nastavením a příložkami</t>
  </si>
  <si>
    <t>1531269312</t>
  </si>
  <si>
    <t>rám pro zapuštěné schodiště na pódiu</t>
  </si>
  <si>
    <t>1,0*5+0,3*6+0,36*4</t>
  </si>
  <si>
    <t>78</t>
  </si>
  <si>
    <t>998762101</t>
  </si>
  <si>
    <t>Přesun hmot pro konstrukce tesařské stanovený z hmotnosti přesunovaného materiálu vodorovná dopravní vzdálenost do 50 m v objektech výšky do 6 m</t>
  </si>
  <si>
    <t>878610346</t>
  </si>
  <si>
    <t>79</t>
  </si>
  <si>
    <t>998762181</t>
  </si>
  <si>
    <t>Přesun hmot pro konstrukce tesařské stanovený z hmotnosti přesunovaného materiálu Příplatek k cenám za přesun prováděný bez použití mechanizace pro jakoukoliv výšku objektu</t>
  </si>
  <si>
    <t>1849272329</t>
  </si>
  <si>
    <t>763</t>
  </si>
  <si>
    <t>Konstrukce suché výstavby</t>
  </si>
  <si>
    <t>80</t>
  </si>
  <si>
    <t>763111717</t>
  </si>
  <si>
    <t>Příčka ze sádrokartonových desek ostatní konstrukce a práce na příčkách ze sádrokartonových desek základní penetrační nátěr</t>
  </si>
  <si>
    <t>-634637236</t>
  </si>
  <si>
    <t>předsazená stěna u vnitřních sloupů pro zapuštění zásuvek aj. vedení instalací</t>
  </si>
  <si>
    <t>(0,4*(2*2+3)+0,8)*3,42</t>
  </si>
  <si>
    <t>81</t>
  </si>
  <si>
    <t>763111718</t>
  </si>
  <si>
    <t>Příčka ze sádrokartonových desek ostatní konstrukce a práce na příčkách ze sádrokartonových desek úprava styku příčky a ostatních konstrukcí (např. separační páskou se silikonem)</t>
  </si>
  <si>
    <t>-1678630826</t>
  </si>
  <si>
    <t>úprava styku předsazené stěny a podhledu</t>
  </si>
  <si>
    <t>0,4*7+0,8+0,1*16</t>
  </si>
  <si>
    <t>úprava styku předsazené stěny a stávajícího sloupu</t>
  </si>
  <si>
    <t>3,42*16</t>
  </si>
  <si>
    <t>82</t>
  </si>
  <si>
    <t>763111726</t>
  </si>
  <si>
    <t>Příčka ze sádrokartonových desek ostatní konstrukce a práce na příčkách ze sádrokartonových desek úhelníky k ochraně rohů lišta na ochranu volných hran vysoce pevná a nárazu odolná [L-Trim]</t>
  </si>
  <si>
    <t>-1062158373</t>
  </si>
  <si>
    <t>83</t>
  </si>
  <si>
    <t>763111751</t>
  </si>
  <si>
    <t>Příčka ze sádrokartonových desek Příplatek k cenám za plochu do 6 m2 jednotlivě</t>
  </si>
  <si>
    <t>-2062097157</t>
  </si>
  <si>
    <t>84</t>
  </si>
  <si>
    <t>763111771</t>
  </si>
  <si>
    <t>Příčka ze sádrokartonových desek Příplatek k cenám za rovinnost kvality speciální tmelení [Q3]</t>
  </si>
  <si>
    <t>875086675</t>
  </si>
  <si>
    <t>85</t>
  </si>
  <si>
    <t>763121415</t>
  </si>
  <si>
    <t>Stěna předsazená ze sádrokartonových desek s nosnou konstrukcí z ocelových profilů CW, UW jednoduše opláštěná deskou standardní A tl. 12,5 mm, bez TI, EI 15 stěna tl. 112,5 mm, profil 100</t>
  </si>
  <si>
    <t>-1775624536</t>
  </si>
  <si>
    <t>86</t>
  </si>
  <si>
    <t>763131511</t>
  </si>
  <si>
    <t>Podhled ze sádrokartonových desek jednovrstvá zavěšená spodní konstrukce z ocelových profilů CD, UD jednoduše opláštěná deskou standardní A, tl. 12,5 mm, bez TI</t>
  </si>
  <si>
    <t>21004459</t>
  </si>
  <si>
    <t>zasedací sál - část</t>
  </si>
  <si>
    <t>1,4*14,82-(0,4*0,4*3+0,8*0,4*3)</t>
  </si>
  <si>
    <t>87</t>
  </si>
  <si>
    <t>763131713</t>
  </si>
  <si>
    <t>Podhled ze sádrokartonových desek ostatní práce a konstrukce na podhledech ze sádrokartonových desek napojení na obvodové konstrukce</t>
  </si>
  <si>
    <t>1156047634</t>
  </si>
  <si>
    <t>SDK podhled standardní</t>
  </si>
  <si>
    <t>(1,4+14,82)*2+0,4*3*3+(0,8+0,4*2)*2</t>
  </si>
  <si>
    <t>SDK podhled akustický</t>
  </si>
  <si>
    <t>(9,3+14,82)*2+0,4*4*2</t>
  </si>
  <si>
    <t>88</t>
  </si>
  <si>
    <t>763131714</t>
  </si>
  <si>
    <t>Podhled ze sádrokartonových desek ostatní práce a konstrukce na podhledech ze sádrokartonových desek základní penetrační nátěr</t>
  </si>
  <si>
    <t>-1605145702</t>
  </si>
  <si>
    <t>SDk podhled standardní</t>
  </si>
  <si>
    <t>19,308</t>
  </si>
  <si>
    <t>89</t>
  </si>
  <si>
    <t>763131771</t>
  </si>
  <si>
    <t>Podhled ze sádrokartonových desek Příplatek k cenám za rovinnost kvality speciální tmelení [Q3]</t>
  </si>
  <si>
    <t>2084018908</t>
  </si>
  <si>
    <t>90</t>
  </si>
  <si>
    <t>763135001</t>
  </si>
  <si>
    <t>Montáž sádrokartonového podhledu z desek děrovaných včetně zavěšené dvouvrstvé konstrukce z ocelových profilů CD, UD se spárami lepenými</t>
  </si>
  <si>
    <t>-2073998845</t>
  </si>
  <si>
    <t>zasedací místnost nad pódiem a stoly</t>
  </si>
  <si>
    <t>151,5-19,308</t>
  </si>
  <si>
    <t>91</t>
  </si>
  <si>
    <t>590361260</t>
  </si>
  <si>
    <t>akustická SDK deska</t>
  </si>
  <si>
    <t>895708459</t>
  </si>
  <si>
    <t>132,192*1,05 'Přepočtené koeficientem množství</t>
  </si>
  <si>
    <t>92</t>
  </si>
  <si>
    <t>763172312</t>
  </si>
  <si>
    <t>Instalační technika pro konstrukce ze sádrokartonových desek montáž revizních dvířek velikost 300 x 300 mm</t>
  </si>
  <si>
    <t>-1579473395</t>
  </si>
  <si>
    <t>93</t>
  </si>
  <si>
    <t>590307110</t>
  </si>
  <si>
    <t>dvířka revizní s automatickým zámkem 300 x 300 mm</t>
  </si>
  <si>
    <t>920587153</t>
  </si>
  <si>
    <t>94</t>
  </si>
  <si>
    <t>998763100</t>
  </si>
  <si>
    <t>Přesun hmot pro dřevostavby stanovený z hmotnosti přesunovaného materiálu vodorovná dopravní vzdálenost do 50 m v objektech výšky do 6 m</t>
  </si>
  <si>
    <t>113613484</t>
  </si>
  <si>
    <t>95</t>
  </si>
  <si>
    <t>998763181</t>
  </si>
  <si>
    <t>Přesun hmot pro dřevostavby stanovený z hmotnosti přesunovaného materiálu Příplatek k ceně za přesun prováděný bez použití mechanizace pro jakoukoliv výšku objektu</t>
  </si>
  <si>
    <t>-1815155931</t>
  </si>
  <si>
    <t>766</t>
  </si>
  <si>
    <t>Konstrukce truhlářské</t>
  </si>
  <si>
    <t>96</t>
  </si>
  <si>
    <t>766821111</t>
  </si>
  <si>
    <t>Montáž korpusu krytu topení, vč. kotevního materiálu</t>
  </si>
  <si>
    <t>-2091322348</t>
  </si>
  <si>
    <t>3+5</t>
  </si>
  <si>
    <t>97</t>
  </si>
  <si>
    <t>615101010</t>
  </si>
  <si>
    <t>kryt topení d. 4400 mm s ventilační mřížkou nebo preforováním, vč. povrch. úpravy</t>
  </si>
  <si>
    <t>-1937118477</t>
  </si>
  <si>
    <t>98</t>
  </si>
  <si>
    <t>615101020</t>
  </si>
  <si>
    <t>kryt topení d. 2100 mm s ventilační mřížkou nebo preforováním, vč. povrch. úpravy</t>
  </si>
  <si>
    <t>1550962513</t>
  </si>
  <si>
    <t>99</t>
  </si>
  <si>
    <t>998766101</t>
  </si>
  <si>
    <t>Přesun hmot pro konstrukce truhlářské stanovený z hmotnosti přesunovaného materiálu vodorovná dopravní vzdálenost do 50 m v objektech výšky do 6 m</t>
  </si>
  <si>
    <t>1002207242</t>
  </si>
  <si>
    <t>100</t>
  </si>
  <si>
    <t>998766181</t>
  </si>
  <si>
    <t>Přesun hmot pro konstrukce truhlářské stanovený z hmotnosti přesunovaného materiálu Příplatek k ceně za přesun prováděný bez použití mechanizace pro jakoukoliv výšku objektu</t>
  </si>
  <si>
    <t>1634022164</t>
  </si>
  <si>
    <t>767</t>
  </si>
  <si>
    <t>Konstrukce zámečnické</t>
  </si>
  <si>
    <t>101</t>
  </si>
  <si>
    <t>767995111</t>
  </si>
  <si>
    <t>Montáž ostatních atypických zámečnických konstrukcí hmotnosti do 5 kg</t>
  </si>
  <si>
    <t>kg</t>
  </si>
  <si>
    <t>1576508538</t>
  </si>
  <si>
    <t>věšák</t>
  </si>
  <si>
    <t>5,0</t>
  </si>
  <si>
    <t>102</t>
  </si>
  <si>
    <t>749101910</t>
  </si>
  <si>
    <t>věšák, jekl 20x20 mm, povrch. úprava komaxit</t>
  </si>
  <si>
    <t>1303205898</t>
  </si>
  <si>
    <t>103</t>
  </si>
  <si>
    <t>998767101</t>
  </si>
  <si>
    <t>Přesun hmot pro zámečnické konstrukce stanovený z hmotnosti přesunovaného materiálu vodorovná dopravní vzdálenost do 50 m v objektech výšky do 6 m</t>
  </si>
  <si>
    <t>-1723494212</t>
  </si>
  <si>
    <t>104</t>
  </si>
  <si>
    <t>998767181</t>
  </si>
  <si>
    <t>Přesun hmot pro zámečnické konstrukce stanovený z hmotnosti přesunovaného materiálu Příplatek k cenám za přesun prováděný bez použití mechanizace pro jakoukoliv výšku objektu</t>
  </si>
  <si>
    <t>-1991489809</t>
  </si>
  <si>
    <t>775</t>
  </si>
  <si>
    <t>Podlahy skládané</t>
  </si>
  <si>
    <t>105</t>
  </si>
  <si>
    <t>775591919</t>
  </si>
  <si>
    <t>Ostatní práce při opravách dřevěných podlah broušení podlah vlysových, palubkových, parketových nebo mozaikových celkové včetně tmelení s broušením hrubým, středním a jemným</t>
  </si>
  <si>
    <t>1146947892</t>
  </si>
  <si>
    <t>zasedací sál s odečtem plochy pódia</t>
  </si>
  <si>
    <t>151,5-23,15</t>
  </si>
  <si>
    <t>106</t>
  </si>
  <si>
    <t>775591929</t>
  </si>
  <si>
    <t>Ostatní práce při opravách dřevěných podlah lakování celkové základní lak, mezibroušení, vrchní lak, mezibroušení, vrchní lak</t>
  </si>
  <si>
    <t>175739916</t>
  </si>
  <si>
    <t>107</t>
  </si>
  <si>
    <t>998775101</t>
  </si>
  <si>
    <t>Přesun hmot pro podlahy skládané stanovený z hmotnosti přesunovaného materiálu vodorovná dopravní vzdálenost do 50 m v objektech výšky do 6 m</t>
  </si>
  <si>
    <t>2112243434</t>
  </si>
  <si>
    <t>108</t>
  </si>
  <si>
    <t>998775181</t>
  </si>
  <si>
    <t>Přesun hmot pro podlahy skládané stanovený z hmotnosti přesunovaného materiálu Příplatek k cenám za přesun prováděný bez použití mechanizace pro jakoukoliv výšku objektu</t>
  </si>
  <si>
    <t>-2129545617</t>
  </si>
  <si>
    <t>776</t>
  </si>
  <si>
    <t>Podlahy povlakové</t>
  </si>
  <si>
    <t>109</t>
  </si>
  <si>
    <t>776141121</t>
  </si>
  <si>
    <t>Příprava podkladu vyrovnání samonivelační stěrkou podlah min.pevnosti 30 MPa, tloušťky do 3 mm</t>
  </si>
  <si>
    <t>2039439448</t>
  </si>
  <si>
    <t>podlaha pódium</t>
  </si>
  <si>
    <t>110</t>
  </si>
  <si>
    <t>776201812</t>
  </si>
  <si>
    <t>Demontáž povlakových podlahovin lepených ručně s podložkou</t>
  </si>
  <si>
    <t>1273759747</t>
  </si>
  <si>
    <t>podlaha pódium, vč. stupňů</t>
  </si>
  <si>
    <t>111</t>
  </si>
  <si>
    <t>776251311</t>
  </si>
  <si>
    <t>Montáž podlahovin z přírodního linolea (marmolea) lepením 2-složkovým lepidlem z pásů</t>
  </si>
  <si>
    <t>1491313096</t>
  </si>
  <si>
    <t>112</t>
  </si>
  <si>
    <t>607561260</t>
  </si>
  <si>
    <t>krytina podlahová plovoucí přírodní linoleum - marmoleum, systém click, čtverce</t>
  </si>
  <si>
    <t>-330685409</t>
  </si>
  <si>
    <t>23,15*1,1 'Přepočtené koeficientem množství</t>
  </si>
  <si>
    <t>113</t>
  </si>
  <si>
    <t>776410811</t>
  </si>
  <si>
    <t>Demontáž soklíků nebo lišt pryžových nebo plastových</t>
  </si>
  <si>
    <t>-939547558</t>
  </si>
  <si>
    <t>lišta kolem pódia</t>
  </si>
  <si>
    <t>8,7+2,3</t>
  </si>
  <si>
    <t>114</t>
  </si>
  <si>
    <t>776411112</t>
  </si>
  <si>
    <t>Montáž soklíků lepením obvodových, výšky přes 80 do 100 mm</t>
  </si>
  <si>
    <t>2064423529</t>
  </si>
  <si>
    <t>pozn.: vč. schodišťových hran a soklíků</t>
  </si>
  <si>
    <t>8,7+2,3*2+0,3*4+1,0*2</t>
  </si>
  <si>
    <t>115</t>
  </si>
  <si>
    <t>284110100</t>
  </si>
  <si>
    <t>lišta speciální soklová nebo schodišťová</t>
  </si>
  <si>
    <t>-1675418951</t>
  </si>
  <si>
    <t>16,5*1,02 'Přepočtené koeficientem množství</t>
  </si>
  <si>
    <t>116</t>
  </si>
  <si>
    <t>776430811</t>
  </si>
  <si>
    <t>Demontáž soklíků nebo lišt hran schodišťových</t>
  </si>
  <si>
    <t>537002870</t>
  </si>
  <si>
    <t>hrana kolem pódia a na bočmím sch. stupni</t>
  </si>
  <si>
    <t>8,7+1,2+1,0</t>
  </si>
  <si>
    <t>117</t>
  </si>
  <si>
    <t>998776101</t>
  </si>
  <si>
    <t>Přesun hmot pro podlahy povlakové stanovený z hmotnosti přesunovaného materiálu vodorovná dopravní vzdálenost do 50 m v objektech výšky do 6 m</t>
  </si>
  <si>
    <t>-26906284</t>
  </si>
  <si>
    <t>118</t>
  </si>
  <si>
    <t>998776181</t>
  </si>
  <si>
    <t>Přesun hmot pro podlahy povlakové stanovený z hmotnosti přesunovaného materiálu Příplatek k cenám za přesun prováděný bez použití mechanizace pro jakoukoliv výšku objektu</t>
  </si>
  <si>
    <t>1710145589</t>
  </si>
  <si>
    <t>784</t>
  </si>
  <si>
    <t>Dokončovací práce - malby a tapety</t>
  </si>
  <si>
    <t>119</t>
  </si>
  <si>
    <t>784111031</t>
  </si>
  <si>
    <t>Omytí podkladu v místnostech výšky do 3,80 m</t>
  </si>
  <si>
    <t>-1101313726</t>
  </si>
  <si>
    <t>pozn.: odečítají se otvory pouze větší než 4,0 m2</t>
  </si>
  <si>
    <t>stěny</t>
  </si>
  <si>
    <t>"odečet oken" -(4,0*5+8,0*3)</t>
  </si>
  <si>
    <t>120</t>
  </si>
  <si>
    <t>784181121</t>
  </si>
  <si>
    <t>Penetrace podkladu jednonásobná hloubková v místnostech výšky do 3,80 m</t>
  </si>
  <si>
    <t>-1380700993</t>
  </si>
  <si>
    <t>"SDK předstěny" 12,312</t>
  </si>
  <si>
    <t>SDK podhled (vyjma akustického)</t>
  </si>
  <si>
    <t>121</t>
  </si>
  <si>
    <t>784211121</t>
  </si>
  <si>
    <t>Malby z malířských směsí otěruvzdorných za mokra dvojnásobné, bílé za mokra otěruvzdorné středně v místnostech výšky do 3,80 m</t>
  </si>
  <si>
    <t>109735392</t>
  </si>
  <si>
    <t>122</t>
  </si>
  <si>
    <t>784211165</t>
  </si>
  <si>
    <t>Malby z malířských směsí otěruvzdorných za mokra Příplatek k cenám dvojnásobných maleb za provádění barevné malby tónované</t>
  </si>
  <si>
    <t>691147971</t>
  </si>
  <si>
    <t>HZS</t>
  </si>
  <si>
    <t>Hodinové zúčtovací sazby</t>
  </si>
  <si>
    <t>123</t>
  </si>
  <si>
    <t>HZS2222</t>
  </si>
  <si>
    <t>Hodinové zúčtovací sazby profesí PSV provádění stavebních instalací elektrikář odborný</t>
  </si>
  <si>
    <t>hod</t>
  </si>
  <si>
    <t>-214364353</t>
  </si>
  <si>
    <t>demontáž stávajících vypínačů, zásuvek a svítidel pro výměnu, ostatní elektroinstalatérské práce</t>
  </si>
  <si>
    <t>124</t>
  </si>
  <si>
    <t>HZS2491</t>
  </si>
  <si>
    <t>Hodinové zúčtovací sazby profesí PSV zednické výpomoci a pomocné práce PSV dělník zednických výpomocí</t>
  </si>
  <si>
    <t>-1037204716</t>
  </si>
  <si>
    <t>ostatní zednické přípomoce a práce pro koordinaci stavby a profesí</t>
  </si>
  <si>
    <t>40,0</t>
  </si>
  <si>
    <t>125</t>
  </si>
  <si>
    <t>HZS3222</t>
  </si>
  <si>
    <t>Hodinové zúčtovací sazby montáží technologických zařízení na stavebních objektech montér slaboproudých zařízení odborný</t>
  </si>
  <si>
    <t>1259054432</t>
  </si>
  <si>
    <t>ostatní práce na slaboproudých rozvodech</t>
  </si>
  <si>
    <t>VRN</t>
  </si>
  <si>
    <t>Vedlejší rozpočtové náklady</t>
  </si>
  <si>
    <t>126</t>
  </si>
  <si>
    <t>030001000</t>
  </si>
  <si>
    <t>Základní rozdělení průvodních činností a nákladů zařízení staveniště</t>
  </si>
  <si>
    <t>1024</t>
  </si>
  <si>
    <t>-776778427</t>
  </si>
  <si>
    <t>127</t>
  </si>
  <si>
    <t>070001000</t>
  </si>
  <si>
    <t>Základní rozdělení průvodních činností a nákladů provozní vlivy</t>
  </si>
  <si>
    <t>-1555601483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</si>
  <si>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</si>
  <si>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</si>
  <si>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</si>
  <si>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</si>
  <si>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</si>
  <si>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</si>
  <si>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</si>
  <si>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</si>
  <si>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</si>
  <si>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</si>
  <si>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</si>
  <si>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</si>
  <si>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</si>
  <si>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</si>
  <si>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</si>
  <si>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</si>
  <si>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</si>
  <si>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</si>
  <si>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</si>
  <si>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</si>
  <si>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</si>
  <si>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</si>
  <si>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</si>
  <si>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</si>
  <si>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</si>
  <si>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</si>
  <si>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</si>
  <si>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</si>
  <si>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</si>
  <si>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</si>
  <si>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</si>
  <si>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</si>
  <si>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</si>
  <si>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</si>
  <si>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</si>
  <si>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</si>
  <si>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</si>
  <si>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</si>
  <si>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</si>
  <si>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</si>
  <si>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</si>
  <si>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</si>
  <si>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</si>
  <si>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</si>
  <si>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</si>
  <si>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</si>
  <si>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</si>
  <si>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</si>
  <si>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</si>
  <si>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</si>
  <si>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</si>
  <si>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</si>
  <si>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</si>
  <si>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</si>
  <si>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</si>
  <si>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</si>
  <si>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</si>
  <si>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</si>
  <si>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</si>
  <si>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</si>
  <si>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</si>
  <si>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</si>
  <si>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</si>
  <si>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</si>
  <si>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</si>
  <si>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</si>
  <si>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</si>
  <si>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</si>
  <si>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</si>
  <si>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</si>
  <si>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</si>
  <si>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</si>
  <si>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</si>
  <si>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</si>
  <si>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</si>
  <si>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</si>
  <si>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</si>
  <si>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</si>
  <si>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</si>
  <si>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</si>
  <si>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</si>
  <si>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</si>
  <si>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</si>
  <si>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</si>
  <si>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</si>
  <si>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</si>
  <si>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</si>
  <si>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</si>
  <si>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</si>
  <si>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</si>
  <si>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</si>
  <si>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</si>
  <si>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</si>
  <si>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</si>
  <si>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</si>
  <si>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</si>
  <si>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</si>
  <si>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</si>
  <si>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</si>
  <si>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</si>
  <si>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</si>
  <si>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</si>
  <si>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</si>
  <si>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</si>
  <si>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</si>
  <si>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</si>
  <si>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</si>
  <si>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</si>
  <si>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</si>
  <si>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</si>
  <si>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</si>
  <si>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</si>
  <si>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</si>
  <si>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</si>
  <si>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</si>
  <si>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</si>
  <si>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</si>
  <si>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</si>
  <si>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</si>
  <si>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</si>
  <si>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</si>
  <si>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</si>
  <si>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</si>
  <si>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</si>
  <si>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</si>
  <si>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</si>
  <si>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</si>
  <si>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</si>
  <si>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</si>
  <si>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</si>
  <si>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</si>
  <si>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</si>
  <si>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</si>
  <si>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</si>
  <si>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</si>
  <si>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</si>
  <si>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</si>
  <si>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</si>
  <si>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</si>
  <si>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</si>
  <si>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</si>
  <si>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</si>
  <si>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</si>
  <si>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</si>
  <si>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</si>
  <si>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</si>
  <si>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</si>
  <si>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</si>
  <si>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</si>
  <si>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</si>
  <si>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</si>
  <si>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</si>
  <si>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</si>
  <si>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</si>
  <si>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</si>
  <si>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</si>
  <si>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</si>
  <si>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</si>
  <si>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</si>
  <si>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</si>
  <si>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</si>
  <si>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</si>
  <si>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</si>
  <si>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</si>
  <si>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</si>
  <si>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</si>
  <si>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</si>
  <si>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</si>
  <si>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</si>
  <si>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</si>
  <si>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</si>
  <si>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</si>
  <si>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</si>
  <si>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</si>
  <si>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Oprava konferenční místnosti - Arabská</t>
  </si>
  <si>
    <t>Česká školní inspekce - pavilon D, Arabská 683, 160 66 Praha 6 Vokovice</t>
  </si>
  <si>
    <t>Česká školní inspekce ČR, Fr. Šrámka 37, 150 21 Praha 5 Smíchov</t>
  </si>
  <si>
    <t>ČŠI ČR, Fr. Šrámka 37, 150 21 Praha 5</t>
  </si>
  <si>
    <t>Česká školní inspekce ČR, Fr. Šrámka 37, 150 21 Praha 5, Smíchov</t>
  </si>
  <si>
    <t>potrubí předizolované kompaktní systém (1/4" + 1/2")</t>
  </si>
  <si>
    <t>3,0+3,0+14,0+20,0</t>
  </si>
  <si>
    <t>741122221</t>
  </si>
  <si>
    <t>341110640</t>
  </si>
  <si>
    <t>kabel silový s Cu jádrem CYKY 4x2,5 mm2</t>
  </si>
  <si>
    <t>Montáž kabelů měděných bez ukončení uložených volně nebo v liště plných kulatých (CYKY) počtu a průřezu žil 4x6 mm2 (připojení VZT jednotek)</t>
  </si>
  <si>
    <t>741910415</t>
  </si>
  <si>
    <t>Montáž žlabů kovových drátěných a výložníků kovových s podpěrkami a příslušenstvím</t>
  </si>
  <si>
    <t>345754950</t>
  </si>
  <si>
    <t>žlab kabelový pozinkovaný (např. 100x50), vč. spojek, kolen a víka</t>
  </si>
  <si>
    <t>Stavební přípomoce pro vzduchotechniku, bourání prostupů, vč. začištění</t>
  </si>
  <si>
    <t>00 638994</t>
  </si>
  <si>
    <t>Účastník:</t>
  </si>
  <si>
    <t>celkové nabídkové ceny účastníka.</t>
  </si>
  <si>
    <t xml:space="preserve">Účastník je pro podání nabídky povinen vyplnit žlutě podbarvená pole: </t>
  </si>
  <si>
    <t>Pole IČ a DIČ v sestavě Rekapitulace stavby - zde účastník vyplní svoje IČ a DIČ</t>
  </si>
  <si>
    <t xml:space="preserve">Pole Účastník v sestavě Rekapitulace stavby - zde účastník vyplní svůj název (název subjektu) </t>
  </si>
  <si>
    <t>Datum v sestavě Rekapitulace stavby - zde účastník vyplní datum vytvoření nabídky</t>
  </si>
  <si>
    <t>Účastník je v tomto případě povinen vyplnit všechna pole J.materiál a pole J.montáž nenulovými kladnými číslicemi. V případech, kdy položka</t>
  </si>
  <si>
    <t>Účastník</t>
  </si>
  <si>
    <t>Účastník veřejné zakázky</t>
  </si>
  <si>
    <t>CC-CZ, CZ-CPV, CZ-CPA a rekapitulaci celkové nabídkové ceny účastník za aktuální soupis prací.</t>
  </si>
  <si>
    <t>((10,7+14,82+1,2*2)*2+0,4*2*2+0,4*3*3+(0,8+0,4*2)+(0,8+0,4)*2))*3,42</t>
  </si>
  <si>
    <t>HDMI switch 2 vstupy na 4 výstupy</t>
  </si>
  <si>
    <t>kpl</t>
  </si>
  <si>
    <t>HDMI kabel ukončený zásuvkami (zeď, SDK, podhled), délka 20m, rozlišení: až 4096 x 2160 bodů nebo nižší podporované formáty 1080p FULL HD/1080i/720p/720i; Podpora 4K, Deep Color, 3D, xvYCC (xvColor), auto lip-sync, ARC, CEC, HDCP, Dolby TrueHD, HEC; přenosová rychlost 10,2 Gb/s; šířka pásma 340MHz; 3D video po HDMI připojení; třívrstvé, vysoce kvalitní stínění; přenos počítačové sítě (ethernetu) po HDMI kabelu; 19žilový kabel, dvojitě stíněný, 100% měděné vodiče  AWG28</t>
  </si>
  <si>
    <t>HDMI kabel ukončený zásuvkami (zeď, SDK, podhled), délka 15m, rozlišení: až 4096 x 2160 bodů nebo nižší podporované formáty 1080p FULL HD/1080i/720p/720i; Podpora 4K, Deep Color, 3D, xvYCC (xvColor), auto lip-sync, ARC, CEC, HDCP, Dolby TrueHD, HEC; přenosová rychlost 10,2 Gb/s; šířka pásma 340MHz; 3D video po HDMI připojení; třívrstvé, vysoce kvalitní stínění; přenos počítačové sítě (ethernetu) po HDMI kabelu; 19žilový kabel, dvojitě stíněný, 100% měděné vodiče  AWG28</t>
  </si>
  <si>
    <t>Osazení kabelového žlabu dvoukomorového (mezi pilíři)</t>
  </si>
  <si>
    <t>553-47391</t>
  </si>
  <si>
    <t>Žlab kabelový dvoukomorový PVC s víkem 70 x 210 mm, kompletní</t>
  </si>
  <si>
    <t>Žlab kabelový dvoukomorový PVC s víkem 50 x 134 mm, kompletní</t>
  </si>
  <si>
    <t>283-50405</t>
  </si>
  <si>
    <t>5* 2,50</t>
  </si>
  <si>
    <t>4*1,20+2,20</t>
  </si>
  <si>
    <t>9a</t>
  </si>
  <si>
    <t>9b</t>
  </si>
  <si>
    <t>9c</t>
  </si>
  <si>
    <t>9d</t>
  </si>
  <si>
    <t>10a</t>
  </si>
  <si>
    <t>10b</t>
  </si>
  <si>
    <t>Osazení kabelového žlabu dvoukomorového (na pilířích)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</si>
</sst>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5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800080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  <font>
      <b/>
      <sz val="8"/>
      <name val="Trebuchet MS"/>
      <family val="2"/>
      <charset val="238"/>
    </font>
    <font>
      <sz val="9"/>
      <name val="Trebuchet MS"/>
      <family val="2"/>
      <charset val="238"/>
    </font>
    <font>
      <b/>
      <sz val="9"/>
      <name val="Trebuchet MS"/>
      <family val="2"/>
      <charset val="238"/>
    </font>
    <font>
      <b/>
      <sz val="11"/>
      <color rgb="FF003366"/>
      <name val="Trebuchet MS"/>
      <family val="2"/>
      <charset val="238"/>
    </font>
    <font>
      <b/>
      <sz val="12"/>
      <name val="Trebuchet MS"/>
      <family val="2"/>
      <charset val="238"/>
    </font>
    <font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505050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41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left" vertical="center"/>
    </xf>
    <xf numFmtId="0" fontId="13" fillId="3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horizontal="left" vertical="center"/>
    </xf>
    <xf numFmtId="0" fontId="15" fillId="3" borderId="0" xfId="1" applyFont="1" applyFill="1" applyAlignment="1" applyProtection="1">
      <alignment vertical="center"/>
    </xf>
    <xf numFmtId="0" fontId="46" fillId="3" borderId="0" xfId="1" applyFill="1"/>
    <xf numFmtId="0" fontId="0" fillId="3" borderId="0" xfId="0" applyFill="1"/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7" fillId="0" borderId="0" xfId="0" applyFont="1" applyBorder="1" applyAlignment="1">
      <alignment horizontal="left" vertical="center"/>
    </xf>
    <xf numFmtId="0" fontId="0" fillId="0" borderId="6" xfId="0" applyBorder="1"/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center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7" borderId="10" xfId="0" applyFont="1" applyFill="1" applyBorder="1" applyAlignment="1">
      <alignment vertical="center"/>
    </xf>
    <xf numFmtId="0" fontId="2" fillId="7" borderId="11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8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9" xfId="0" applyNumberFormat="1" applyFont="1" applyBorder="1" applyAlignment="1">
      <alignment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4" fontId="29" fillId="0" borderId="23" xfId="0" applyNumberFormat="1" applyFont="1" applyBorder="1" applyAlignment="1">
      <alignment vertical="center"/>
    </xf>
    <xf numFmtId="4" fontId="29" fillId="0" borderId="24" xfId="0" applyNumberFormat="1" applyFont="1" applyBorder="1" applyAlignment="1">
      <alignment vertical="center"/>
    </xf>
    <xf numFmtId="166" fontId="29" fillId="0" borderId="24" xfId="0" applyNumberFormat="1" applyFont="1" applyBorder="1" applyAlignment="1">
      <alignment vertical="center"/>
    </xf>
    <xf numFmtId="4" fontId="29" fillId="0" borderId="2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30" fillId="3" borderId="0" xfId="1" applyFont="1" applyFill="1" applyAlignment="1">
      <alignment vertical="center"/>
    </xf>
    <xf numFmtId="0" fontId="13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4" fontId="24" fillId="0" borderId="0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7" borderId="0" xfId="0" applyFont="1" applyFill="1" applyBorder="1" applyAlignment="1">
      <alignment vertical="center"/>
    </xf>
    <xf numFmtId="0" fontId="3" fillId="7" borderId="9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center" vertical="center"/>
    </xf>
    <xf numFmtId="0" fontId="0" fillId="7" borderId="10" xfId="0" applyFont="1" applyFill="1" applyBorder="1" applyAlignment="1" applyProtection="1">
      <alignment vertical="center"/>
      <protection locked="0"/>
    </xf>
    <xf numFmtId="4" fontId="3" fillId="7" borderId="10" xfId="0" applyNumberFormat="1" applyFont="1" applyFill="1" applyBorder="1" applyAlignment="1">
      <alignment vertical="center"/>
    </xf>
    <xf numFmtId="0" fontId="0" fillId="7" borderId="27" xfId="0" applyFont="1" applyFill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7" borderId="0" xfId="0" applyFont="1" applyFill="1" applyBorder="1" applyAlignment="1">
      <alignment horizontal="left" vertical="center"/>
    </xf>
    <xf numFmtId="0" fontId="0" fillId="7" borderId="0" xfId="0" applyFont="1" applyFill="1" applyBorder="1" applyAlignment="1" applyProtection="1">
      <alignment vertical="center"/>
      <protection locked="0"/>
    </xf>
    <xf numFmtId="0" fontId="2" fillId="7" borderId="0" xfId="0" applyFont="1" applyFill="1" applyBorder="1" applyAlignment="1">
      <alignment horizontal="right" vertical="center"/>
    </xf>
    <xf numFmtId="0" fontId="0" fillId="7" borderId="6" xfId="0" applyFont="1" applyFill="1" applyBorder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32" fillId="7" borderId="21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6" xfId="0" applyNumberFormat="1" applyFont="1" applyBorder="1" applyAlignment="1"/>
    <xf numFmtId="166" fontId="33" fillId="0" borderId="17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7" fillId="0" borderId="5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8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9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" fontId="6" fillId="0" borderId="0" xfId="0" applyNumberFormat="1" applyFont="1" applyBorder="1" applyAlignment="1"/>
    <xf numFmtId="0" fontId="0" fillId="0" borderId="5" xfId="0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49" fontId="0" fillId="0" borderId="28" xfId="0" applyNumberFormat="1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167" fontId="0" fillId="0" borderId="28" xfId="0" applyNumberFormat="1" applyFont="1" applyBorder="1" applyAlignment="1" applyProtection="1">
      <alignment vertical="center"/>
      <protection locked="0"/>
    </xf>
    <xf numFmtId="4" fontId="0" fillId="5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0" fontId="1" fillId="5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167" fontId="9" fillId="0" borderId="0" xfId="0" applyNumberFormat="1" applyFont="1" applyBorder="1" applyAlignment="1">
      <alignment vertical="center"/>
    </xf>
    <xf numFmtId="0" fontId="37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 wrapText="1"/>
    </xf>
    <xf numFmtId="167" fontId="10" fillId="0" borderId="0" xfId="0" applyNumberFormat="1" applyFont="1" applyBorder="1" applyAlignment="1">
      <alignment vertical="center"/>
    </xf>
    <xf numFmtId="0" fontId="38" fillId="0" borderId="28" xfId="0" applyFont="1" applyBorder="1" applyAlignment="1" applyProtection="1">
      <alignment horizontal="center" vertical="center"/>
      <protection locked="0"/>
    </xf>
    <xf numFmtId="49" fontId="38" fillId="0" borderId="28" xfId="0" applyNumberFormat="1" applyFont="1" applyBorder="1" applyAlignment="1" applyProtection="1">
      <alignment horizontal="left" vertical="center" wrapText="1"/>
      <protection locked="0"/>
    </xf>
    <xf numFmtId="0" fontId="38" fillId="0" borderId="28" xfId="0" applyFont="1" applyBorder="1" applyAlignment="1" applyProtection="1">
      <alignment horizontal="left" vertical="center" wrapText="1"/>
      <protection locked="0"/>
    </xf>
    <xf numFmtId="0" fontId="38" fillId="0" borderId="28" xfId="0" applyFont="1" applyBorder="1" applyAlignment="1" applyProtection="1">
      <alignment horizontal="center" vertical="center" wrapText="1"/>
      <protection locked="0"/>
    </xf>
    <xf numFmtId="167" fontId="38" fillId="0" borderId="28" xfId="0" applyNumberFormat="1" applyFont="1" applyBorder="1" applyAlignment="1" applyProtection="1">
      <alignment vertical="center"/>
      <protection locked="0"/>
    </xf>
    <xf numFmtId="4" fontId="38" fillId="5" borderId="28" xfId="0" applyNumberFormat="1" applyFont="1" applyFill="1" applyBorder="1" applyAlignment="1" applyProtection="1">
      <alignment vertical="center"/>
      <protection locked="0"/>
    </xf>
    <xf numFmtId="4" fontId="38" fillId="0" borderId="28" xfId="0" applyNumberFormat="1" applyFont="1" applyBorder="1" applyAlignment="1" applyProtection="1">
      <alignment vertical="center"/>
      <protection locked="0"/>
    </xf>
    <xf numFmtId="0" fontId="38" fillId="0" borderId="5" xfId="0" applyFont="1" applyBorder="1" applyAlignment="1">
      <alignment vertical="center"/>
    </xf>
    <xf numFmtId="0" fontId="38" fillId="5" borderId="28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167" fontId="0" fillId="5" borderId="28" xfId="0" applyNumberFormat="1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left"/>
    </xf>
    <xf numFmtId="4" fontId="5" fillId="0" borderId="0" xfId="0" applyNumberFormat="1" applyFont="1" applyBorder="1" applyAlignment="1"/>
    <xf numFmtId="0" fontId="1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166" fontId="1" fillId="0" borderId="24" xfId="0" applyNumberFormat="1" applyFont="1" applyBorder="1" applyAlignment="1">
      <alignment vertical="center"/>
    </xf>
    <xf numFmtId="166" fontId="1" fillId="0" borderId="25" xfId="0" applyNumberFormat="1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39" fillId="0" borderId="29" xfId="0" applyFont="1" applyBorder="1" applyAlignment="1" applyProtection="1">
      <alignment vertical="center" wrapText="1"/>
      <protection locked="0"/>
    </xf>
    <xf numFmtId="0" fontId="39" fillId="0" borderId="30" xfId="0" applyFont="1" applyBorder="1" applyAlignment="1" applyProtection="1">
      <alignment vertical="center" wrapText="1"/>
      <protection locked="0"/>
    </xf>
    <xf numFmtId="0" fontId="39" fillId="0" borderId="31" xfId="0" applyFont="1" applyBorder="1" applyAlignment="1" applyProtection="1">
      <alignment vertical="center" wrapText="1"/>
      <protection locked="0"/>
    </xf>
    <xf numFmtId="0" fontId="39" fillId="0" borderId="32" xfId="0" applyFont="1" applyBorder="1" applyAlignment="1" applyProtection="1">
      <alignment horizontal="center" vertical="center" wrapText="1"/>
      <protection locked="0"/>
    </xf>
    <xf numFmtId="0" fontId="39" fillId="0" borderId="33" xfId="0" applyFont="1" applyBorder="1" applyAlignment="1" applyProtection="1">
      <alignment horizontal="center" vertical="center" wrapText="1"/>
      <protection locked="0"/>
    </xf>
    <xf numFmtId="0" fontId="39" fillId="0" borderId="32" xfId="0" applyFont="1" applyBorder="1" applyAlignment="1" applyProtection="1">
      <alignment vertical="center" wrapText="1"/>
      <protection locked="0"/>
    </xf>
    <xf numFmtId="0" fontId="39" fillId="0" borderId="33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49" fontId="42" fillId="0" borderId="1" xfId="0" applyNumberFormat="1" applyFont="1" applyBorder="1" applyAlignment="1" applyProtection="1">
      <alignment vertical="center" wrapText="1"/>
      <protection locked="0"/>
    </xf>
    <xf numFmtId="0" fontId="39" fillId="0" borderId="35" xfId="0" applyFont="1" applyBorder="1" applyAlignment="1" applyProtection="1">
      <alignment vertical="center" wrapText="1"/>
      <protection locked="0"/>
    </xf>
    <xf numFmtId="0" fontId="43" fillId="0" borderId="34" xfId="0" applyFont="1" applyBorder="1" applyAlignment="1" applyProtection="1">
      <alignment vertical="center" wrapText="1"/>
      <protection locked="0"/>
    </xf>
    <xf numFmtId="0" fontId="39" fillId="0" borderId="36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top"/>
      <protection locked="0"/>
    </xf>
    <xf numFmtId="0" fontId="39" fillId="0" borderId="0" xfId="0" applyFont="1" applyAlignment="1" applyProtection="1">
      <alignment vertical="top"/>
      <protection locked="0"/>
    </xf>
    <xf numFmtId="0" fontId="39" fillId="0" borderId="29" xfId="0" applyFont="1" applyBorder="1" applyAlignment="1" applyProtection="1">
      <alignment horizontal="left" vertical="center"/>
      <protection locked="0"/>
    </xf>
    <xf numFmtId="0" fontId="39" fillId="0" borderId="30" xfId="0" applyFont="1" applyBorder="1" applyAlignment="1" applyProtection="1">
      <alignment horizontal="left" vertical="center"/>
      <protection locked="0"/>
    </xf>
    <xf numFmtId="0" fontId="39" fillId="0" borderId="31" xfId="0" applyFont="1" applyBorder="1" applyAlignment="1" applyProtection="1">
      <alignment horizontal="left" vertical="center"/>
      <protection locked="0"/>
    </xf>
    <xf numFmtId="0" fontId="39" fillId="0" borderId="32" xfId="0" applyFont="1" applyBorder="1" applyAlignment="1" applyProtection="1">
      <alignment horizontal="left" vertical="center"/>
      <protection locked="0"/>
    </xf>
    <xf numFmtId="0" fontId="39" fillId="0" borderId="33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4" fillId="0" borderId="34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32" xfId="0" applyFont="1" applyBorder="1" applyAlignment="1" applyProtection="1">
      <alignment horizontal="left" vertical="center"/>
      <protection locked="0"/>
    </xf>
    <xf numFmtId="0" fontId="42" fillId="2" borderId="1" xfId="0" applyFont="1" applyFill="1" applyBorder="1" applyAlignment="1" applyProtection="1">
      <alignment horizontal="left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39" fillId="0" borderId="35" xfId="0" applyFont="1" applyBorder="1" applyAlignment="1" applyProtection="1">
      <alignment horizontal="left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39" fillId="0" borderId="29" xfId="0" applyFont="1" applyBorder="1" applyAlignment="1" applyProtection="1">
      <alignment horizontal="left" vertical="center" wrapText="1"/>
      <protection locked="0"/>
    </xf>
    <xf numFmtId="0" fontId="39" fillId="0" borderId="30" xfId="0" applyFont="1" applyBorder="1" applyAlignment="1" applyProtection="1">
      <alignment horizontal="left" vertical="center" wrapText="1"/>
      <protection locked="0"/>
    </xf>
    <xf numFmtId="0" fontId="39" fillId="0" borderId="3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44" fillId="0" borderId="32" xfId="0" applyFont="1" applyBorder="1" applyAlignment="1" applyProtection="1">
      <alignment horizontal="left" vertical="center" wrapText="1"/>
      <protection locked="0"/>
    </xf>
    <xf numFmtId="0" fontId="44" fillId="0" borderId="33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/>
      <protection locked="0"/>
    </xf>
    <xf numFmtId="0" fontId="42" fillId="0" borderId="35" xfId="0" applyFont="1" applyBorder="1" applyAlignment="1" applyProtection="1">
      <alignment horizontal="left" vertical="center" wrapText="1"/>
      <protection locked="0"/>
    </xf>
    <xf numFmtId="0" fontId="42" fillId="0" borderId="34" xfId="0" applyFont="1" applyBorder="1" applyAlignment="1" applyProtection="1">
      <alignment horizontal="left" vertical="center" wrapText="1"/>
      <protection locked="0"/>
    </xf>
    <xf numFmtId="0" fontId="42" fillId="0" borderId="36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left" vertical="top"/>
      <protection locked="0"/>
    </xf>
    <xf numFmtId="0" fontId="42" fillId="0" borderId="1" xfId="0" applyFont="1" applyBorder="1" applyAlignment="1" applyProtection="1">
      <alignment horizontal="center" vertical="top"/>
      <protection locked="0"/>
    </xf>
    <xf numFmtId="0" fontId="42" fillId="0" borderId="35" xfId="0" applyFont="1" applyBorder="1" applyAlignment="1" applyProtection="1">
      <alignment horizontal="left" vertical="center"/>
      <protection locked="0"/>
    </xf>
    <xf numFmtId="0" fontId="42" fillId="0" borderId="36" xfId="0" applyFont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1" fillId="0" borderId="1" xfId="0" applyFont="1" applyBorder="1" applyAlignment="1" applyProtection="1">
      <alignment vertical="center"/>
      <protection locked="0"/>
    </xf>
    <xf numFmtId="0" fontId="44" fillId="0" borderId="34" xfId="0" applyFont="1" applyBorder="1" applyAlignment="1" applyProtection="1">
      <alignment vertical="center"/>
      <protection locked="0"/>
    </xf>
    <xf numFmtId="0" fontId="41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2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1" fillId="0" borderId="34" xfId="0" applyFont="1" applyBorder="1" applyAlignment="1" applyProtection="1">
      <alignment horizontal="left"/>
      <protection locked="0"/>
    </xf>
    <xf numFmtId="0" fontId="44" fillId="0" borderId="34" xfId="0" applyFont="1" applyBorder="1" applyAlignment="1" applyProtection="1">
      <protection locked="0"/>
    </xf>
    <xf numFmtId="0" fontId="39" fillId="0" borderId="32" xfId="0" applyFont="1" applyBorder="1" applyAlignment="1" applyProtection="1">
      <alignment vertical="top"/>
      <protection locked="0"/>
    </xf>
    <xf numFmtId="0" fontId="39" fillId="0" borderId="33" xfId="0" applyFont="1" applyBorder="1" applyAlignment="1" applyProtection="1">
      <alignment vertical="top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35" xfId="0" applyFont="1" applyBorder="1" applyAlignment="1" applyProtection="1">
      <alignment vertical="top"/>
      <protection locked="0"/>
    </xf>
    <xf numFmtId="0" fontId="39" fillId="0" borderId="34" xfId="0" applyFont="1" applyBorder="1" applyAlignment="1" applyProtection="1">
      <alignment vertical="top"/>
      <protection locked="0"/>
    </xf>
    <xf numFmtId="0" fontId="39" fillId="0" borderId="36" xfId="0" applyFont="1" applyBorder="1" applyAlignment="1" applyProtection="1">
      <alignment vertical="top"/>
      <protection locked="0"/>
    </xf>
    <xf numFmtId="0" fontId="48" fillId="0" borderId="0" xfId="0" applyFont="1" applyBorder="1"/>
    <xf numFmtId="0" fontId="50" fillId="0" borderId="0" xfId="0" applyFont="1" applyAlignment="1">
      <alignment vertical="center"/>
    </xf>
    <xf numFmtId="0" fontId="49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0" fontId="52" fillId="0" borderId="0" xfId="0" applyFont="1" applyBorder="1" applyAlignment="1">
      <alignment vertical="center"/>
    </xf>
    <xf numFmtId="0" fontId="53" fillId="0" borderId="5" xfId="0" applyFont="1" applyBorder="1" applyAlignment="1">
      <alignment vertical="center"/>
    </xf>
    <xf numFmtId="49" fontId="54" fillId="0" borderId="28" xfId="0" applyNumberFormat="1" applyFont="1" applyBorder="1" applyAlignment="1" applyProtection="1">
      <alignment horizontal="left" vertical="center" wrapText="1"/>
      <protection locked="0"/>
    </xf>
    <xf numFmtId="0" fontId="54" fillId="0" borderId="28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Alignment="1"/>
    <xf numFmtId="0" fontId="7" fillId="0" borderId="0" xfId="0" applyFont="1" applyFill="1" applyAlignment="1" applyProtection="1">
      <protection locked="0"/>
    </xf>
    <xf numFmtId="4" fontId="6" fillId="0" borderId="0" xfId="0" applyNumberFormat="1" applyFont="1" applyFill="1" applyBorder="1" applyAlignment="1"/>
    <xf numFmtId="49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38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vertical="center"/>
    </xf>
    <xf numFmtId="0" fontId="6" fillId="0" borderId="24" xfId="0" applyFont="1" applyFill="1" applyBorder="1" applyAlignment="1" applyProtection="1">
      <alignment vertical="center"/>
      <protection locked="0"/>
    </xf>
    <xf numFmtId="4" fontId="6" fillId="0" borderId="24" xfId="0" applyNumberFormat="1" applyFont="1" applyFill="1" applyBorder="1" applyAlignment="1">
      <alignment vertical="center"/>
    </xf>
    <xf numFmtId="14" fontId="2" fillId="5" borderId="0" xfId="0" applyNumberFormat="1" applyFont="1" applyFill="1" applyBorder="1" applyAlignment="1" applyProtection="1">
      <alignment horizontal="left" vertical="center"/>
      <protection locked="0"/>
    </xf>
    <xf numFmtId="4" fontId="6" fillId="0" borderId="1" xfId="0" applyNumberFormat="1" applyFont="1" applyBorder="1" applyAlignment="1"/>
    <xf numFmtId="0" fontId="7" fillId="0" borderId="1" xfId="0" applyFont="1" applyBorder="1" applyAlignment="1"/>
    <xf numFmtId="166" fontId="7" fillId="0" borderId="1" xfId="0" applyNumberFormat="1" applyFont="1" applyBorder="1" applyAlignment="1"/>
    <xf numFmtId="0" fontId="55" fillId="0" borderId="1" xfId="0" applyFont="1" applyBorder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Border="1" applyAlignment="1">
      <alignment horizontal="left" vertical="center" wrapText="1"/>
    </xf>
    <xf numFmtId="0" fontId="36" fillId="0" borderId="34" xfId="0" applyFont="1" applyBorder="1" applyAlignment="1">
      <alignment horizontal="left" vertical="center" wrapText="1"/>
    </xf>
    <xf numFmtId="0" fontId="7" fillId="0" borderId="0" xfId="0" applyNumberFormat="1" applyFont="1" applyFill="1" applyAlignment="1" applyProtection="1">
      <protection locked="0"/>
    </xf>
    <xf numFmtId="0" fontId="56" fillId="0" borderId="0" xfId="0" applyFont="1" applyFill="1" applyBorder="1" applyAlignment="1">
      <alignment horizontal="left" vertical="center" wrapText="1"/>
    </xf>
    <xf numFmtId="0" fontId="53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 applyProtection="1">
      <protection locked="0"/>
    </xf>
    <xf numFmtId="0" fontId="53" fillId="0" borderId="37" xfId="0" applyFont="1" applyFill="1" applyBorder="1" applyAlignment="1">
      <alignment horizontal="center" vertical="center"/>
    </xf>
    <xf numFmtId="0" fontId="0" fillId="0" borderId="37" xfId="0" applyFont="1" applyBorder="1" applyAlignment="1" applyProtection="1">
      <alignment horizontal="center" vertical="center"/>
      <protection locked="0"/>
    </xf>
    <xf numFmtId="0" fontId="55" fillId="0" borderId="37" xfId="0" applyFont="1" applyBorder="1" applyAlignment="1">
      <alignment horizontal="left" vertical="center"/>
    </xf>
    <xf numFmtId="0" fontId="53" fillId="0" borderId="37" xfId="0" applyFont="1" applyFill="1" applyBorder="1" applyAlignment="1">
      <alignment horizontal="left" vertical="center"/>
    </xf>
    <xf numFmtId="0" fontId="55" fillId="0" borderId="37" xfId="0" applyFont="1" applyBorder="1" applyAlignment="1">
      <alignment horizontal="center" vertical="center"/>
    </xf>
    <xf numFmtId="168" fontId="53" fillId="0" borderId="37" xfId="0" applyNumberFormat="1" applyFont="1" applyBorder="1" applyAlignment="1"/>
    <xf numFmtId="4" fontId="0" fillId="5" borderId="37" xfId="0" applyNumberFormat="1" applyFont="1" applyFill="1" applyBorder="1" applyAlignment="1" applyProtection="1">
      <alignment vertical="center"/>
      <protection locked="0"/>
    </xf>
    <xf numFmtId="0" fontId="38" fillId="0" borderId="37" xfId="0" applyFont="1" applyBorder="1" applyAlignment="1" applyProtection="1">
      <alignment horizontal="center" vertical="center"/>
      <protection locked="0"/>
    </xf>
    <xf numFmtId="49" fontId="54" fillId="0" borderId="37" xfId="0" applyNumberFormat="1" applyFont="1" applyBorder="1" applyAlignment="1" applyProtection="1">
      <alignment horizontal="left" vertical="center" wrapText="1"/>
      <protection locked="0"/>
    </xf>
    <xf numFmtId="0" fontId="54" fillId="0" borderId="37" xfId="0" applyFont="1" applyFill="1" applyBorder="1" applyAlignment="1" applyProtection="1">
      <alignment horizontal="left" vertical="center" wrapText="1"/>
      <protection locked="0"/>
    </xf>
    <xf numFmtId="0" fontId="38" fillId="0" borderId="37" xfId="0" applyFont="1" applyBorder="1" applyAlignment="1" applyProtection="1">
      <alignment horizontal="center" vertical="center" wrapText="1"/>
      <protection locked="0"/>
    </xf>
    <xf numFmtId="167" fontId="38" fillId="0" borderId="37" xfId="0" applyNumberFormat="1" applyFont="1" applyBorder="1" applyAlignment="1" applyProtection="1">
      <alignment vertical="center"/>
      <protection locked="0"/>
    </xf>
    <xf numFmtId="168" fontId="7" fillId="0" borderId="37" xfId="0" applyNumberFormat="1" applyFont="1" applyBorder="1" applyAlignment="1"/>
    <xf numFmtId="0" fontId="0" fillId="0" borderId="1" xfId="0" applyFont="1" applyBorder="1" applyAlignment="1">
      <alignment vertical="center"/>
    </xf>
    <xf numFmtId="49" fontId="0" fillId="0" borderId="37" xfId="0" applyNumberFormat="1" applyFont="1" applyBorder="1" applyAlignment="1" applyProtection="1">
      <alignment horizontal="left" vertical="center" wrapText="1"/>
      <protection locked="0"/>
    </xf>
    <xf numFmtId="0" fontId="0" fillId="0" borderId="37" xfId="0" applyFont="1" applyBorder="1" applyAlignment="1" applyProtection="1">
      <alignment horizontal="left" vertical="center" wrapText="1"/>
      <protection locked="0"/>
    </xf>
    <xf numFmtId="0" fontId="0" fillId="0" borderId="37" xfId="0" applyFont="1" applyBorder="1" applyAlignment="1" applyProtection="1">
      <alignment horizontal="center" vertical="center" wrapText="1"/>
      <protection locked="0"/>
    </xf>
    <xf numFmtId="167" fontId="0" fillId="0" borderId="37" xfId="0" applyNumberFormat="1" applyFont="1" applyBorder="1" applyAlignment="1" applyProtection="1">
      <alignment vertical="center"/>
      <protection locked="0"/>
    </xf>
    <xf numFmtId="4" fontId="0" fillId="0" borderId="37" xfId="0" applyNumberFormat="1" applyFont="1" applyBorder="1" applyAlignment="1" applyProtection="1">
      <alignment vertical="center"/>
      <protection locked="0"/>
    </xf>
    <xf numFmtId="0" fontId="7" fillId="0" borderId="38" xfId="0" applyFont="1" applyBorder="1" applyAlignment="1"/>
    <xf numFmtId="0" fontId="7" fillId="0" borderId="33" xfId="0" applyFont="1" applyBorder="1" applyAlignment="1"/>
    <xf numFmtId="0" fontId="0" fillId="0" borderId="38" xfId="0" applyFont="1" applyBorder="1" applyAlignment="1" applyProtection="1">
      <alignment horizontal="left" vertical="center" wrapText="1"/>
      <protection locked="0"/>
    </xf>
    <xf numFmtId="4" fontId="53" fillId="0" borderId="37" xfId="0" applyNumberFormat="1" applyFont="1" applyBorder="1" applyAlignment="1">
      <alignment vertical="center"/>
    </xf>
    <xf numFmtId="16" fontId="53" fillId="0" borderId="37" xfId="0" applyNumberFormat="1" applyFont="1" applyFill="1" applyBorder="1" applyAlignment="1">
      <alignment horizontal="center" vertical="center"/>
    </xf>
    <xf numFmtId="4" fontId="20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5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21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right" vertical="center"/>
    </xf>
    <xf numFmtId="4" fontId="3" fillId="6" borderId="10" xfId="0" applyNumberFormat="1" applyFont="1" applyFill="1" applyBorder="1" applyAlignment="1">
      <alignment vertical="center"/>
    </xf>
    <xf numFmtId="0" fontId="0" fillId="6" borderId="10" xfId="0" applyFont="1" applyFill="1" applyBorder="1" applyAlignment="1">
      <alignment vertical="center"/>
    </xf>
    <xf numFmtId="0" fontId="0" fillId="6" borderId="11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0" fillId="3" borderId="0" xfId="1" applyFont="1" applyFill="1" applyAlignment="1">
      <alignment vertical="center"/>
    </xf>
    <xf numFmtId="0" fontId="52" fillId="0" borderId="0" xfId="0" applyFont="1" applyBorder="1" applyAlignment="1">
      <alignment horizontal="left" vertical="top" wrapText="1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 applyProtection="1">
      <alignment horizontal="left" vertical="top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49" fontId="42" fillId="0" borderId="1" xfId="0" applyNumberFormat="1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left"/>
      <protection locked="0"/>
    </xf>
    <xf numFmtId="0" fontId="41" fillId="0" borderId="34" xfId="0" applyFont="1" applyBorder="1" applyAlignment="1" applyProtection="1">
      <alignment horizontal="left" wrapText="1"/>
      <protection locked="0"/>
    </xf>
    <xf numFmtId="4" fontId="0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showGridLines="0" tabSelected="1" workbookViewId="0">
      <pane ySplit="1" topLeftCell="A2" activePane="bottomLeft" state="frozen"/>
      <selection pane="bottomLeft" activeCell="BJ32" sqref="BJ3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8" width="18.5" hidden="1" customWidth="1"/>
    <col min="49" max="49" width="18" hidden="1" customWidth="1"/>
    <col min="50" max="50" width="12.6640625" hidden="1" customWidth="1"/>
    <col min="51" max="51" width="12.1640625" hidden="1" customWidth="1"/>
    <col min="52" max="52" width="12.6640625" hidden="1" customWidth="1"/>
    <col min="53" max="53" width="12.1640625" hidden="1" customWidth="1"/>
    <col min="54" max="54" width="20.1640625" hidden="1" customWidth="1"/>
    <col min="55" max="55" width="10.83203125" hidden="1" customWidth="1"/>
    <col min="56" max="56" width="11.33203125" hidden="1" customWidth="1"/>
    <col min="57" max="57" width="66.5" hidden="1" customWidth="1"/>
    <col min="58" max="58" width="0" hidden="1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spans="1:74" ht="36.950000000000003" customHeight="1">
      <c r="AR2" s="367" t="s">
        <v>8</v>
      </c>
      <c r="AS2" s="368"/>
      <c r="AT2" s="368"/>
      <c r="AU2" s="368"/>
      <c r="AV2" s="368"/>
      <c r="AW2" s="368"/>
      <c r="AX2" s="368"/>
      <c r="AY2" s="368"/>
      <c r="AZ2" s="368"/>
      <c r="BA2" s="368"/>
      <c r="BB2" s="368"/>
      <c r="BC2" s="368"/>
      <c r="BD2" s="368"/>
      <c r="BE2" s="368"/>
      <c r="BS2" s="23" t="s">
        <v>9</v>
      </c>
      <c r="BT2" s="23" t="s">
        <v>10</v>
      </c>
    </row>
    <row r="3" spans="1:74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9</v>
      </c>
      <c r="BT3" s="23" t="s">
        <v>11</v>
      </c>
    </row>
    <row r="4" spans="1:74" ht="36.950000000000003" customHeight="1">
      <c r="B4" s="27"/>
      <c r="C4" s="28"/>
      <c r="D4" s="29" t="s">
        <v>12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13</v>
      </c>
      <c r="BE4" s="32" t="s">
        <v>14</v>
      </c>
      <c r="BS4" s="23" t="s">
        <v>15</v>
      </c>
    </row>
    <row r="5" spans="1:74" ht="14.45" customHeight="1">
      <c r="B5" s="27"/>
      <c r="C5" s="28"/>
      <c r="D5" s="33" t="s">
        <v>16</v>
      </c>
      <c r="E5" s="28"/>
      <c r="F5" s="28"/>
      <c r="G5" s="28"/>
      <c r="H5" s="28"/>
      <c r="I5" s="28"/>
      <c r="J5" s="28"/>
      <c r="K5" s="377" t="s">
        <v>17</v>
      </c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8"/>
      <c r="AJ5" s="378"/>
      <c r="AK5" s="378"/>
      <c r="AL5" s="378"/>
      <c r="AM5" s="378"/>
      <c r="AN5" s="378"/>
      <c r="AO5" s="378"/>
      <c r="AP5" s="28"/>
      <c r="AQ5" s="30"/>
      <c r="BE5" s="375" t="s">
        <v>18</v>
      </c>
      <c r="BS5" s="23" t="s">
        <v>9</v>
      </c>
    </row>
    <row r="6" spans="1:74" ht="36.950000000000003" customHeight="1">
      <c r="B6" s="27"/>
      <c r="C6" s="28"/>
      <c r="D6" s="35" t="s">
        <v>19</v>
      </c>
      <c r="E6" s="28"/>
      <c r="F6" s="28"/>
      <c r="G6" s="28"/>
      <c r="H6" s="28"/>
      <c r="I6" s="28"/>
      <c r="J6" s="28"/>
      <c r="K6" s="379" t="s">
        <v>910</v>
      </c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28"/>
      <c r="AQ6" s="30"/>
      <c r="BE6" s="376"/>
      <c r="BS6" s="23" t="s">
        <v>9</v>
      </c>
    </row>
    <row r="7" spans="1:74" ht="14.45" customHeight="1">
      <c r="B7" s="27"/>
      <c r="C7" s="28"/>
      <c r="D7" s="36" t="s">
        <v>20</v>
      </c>
      <c r="E7" s="28"/>
      <c r="F7" s="28"/>
      <c r="G7" s="28"/>
      <c r="H7" s="28"/>
      <c r="I7" s="28"/>
      <c r="J7" s="28"/>
      <c r="K7" s="34" t="s">
        <v>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 t="s">
        <v>21</v>
      </c>
      <c r="AL7" s="28"/>
      <c r="AM7" s="28"/>
      <c r="AN7" s="34" t="s">
        <v>5</v>
      </c>
      <c r="AO7" s="28"/>
      <c r="AP7" s="28"/>
      <c r="AQ7" s="30"/>
      <c r="BE7" s="376"/>
      <c r="BS7" s="23" t="s">
        <v>9</v>
      </c>
    </row>
    <row r="8" spans="1:74" ht="14.45" customHeight="1">
      <c r="B8" s="27"/>
      <c r="C8" s="28"/>
      <c r="D8" s="36" t="s">
        <v>22</v>
      </c>
      <c r="E8" s="28"/>
      <c r="F8" s="28"/>
      <c r="G8" s="28"/>
      <c r="H8" s="28"/>
      <c r="I8" s="28"/>
      <c r="J8" s="28"/>
      <c r="K8" s="34" t="s">
        <v>911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 t="s">
        <v>23</v>
      </c>
      <c r="AL8" s="28"/>
      <c r="AM8" s="28"/>
      <c r="AN8" s="326">
        <v>43591</v>
      </c>
      <c r="AO8" s="28"/>
      <c r="AP8" s="28"/>
      <c r="AQ8" s="30"/>
      <c r="BE8" s="376"/>
      <c r="BS8" s="23" t="s">
        <v>9</v>
      </c>
    </row>
    <row r="9" spans="1:74" ht="14.45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376"/>
      <c r="BS9" s="23" t="s">
        <v>9</v>
      </c>
    </row>
    <row r="10" spans="1:74" ht="14.45" customHeight="1">
      <c r="B10" s="27"/>
      <c r="C10" s="28"/>
      <c r="D10" s="36" t="s">
        <v>24</v>
      </c>
      <c r="E10" s="28"/>
      <c r="F10" s="28"/>
      <c r="G10" s="28"/>
      <c r="H10" s="28"/>
      <c r="I10" s="308"/>
      <c r="J10" s="28"/>
      <c r="K10" s="28" t="s">
        <v>912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6" t="s">
        <v>25</v>
      </c>
      <c r="AL10" s="28"/>
      <c r="AM10" s="28"/>
      <c r="AN10" s="34" t="s">
        <v>926</v>
      </c>
      <c r="AO10" s="28"/>
      <c r="AP10" s="28"/>
      <c r="AQ10" s="30"/>
      <c r="BE10" s="376"/>
      <c r="BS10" s="23" t="s">
        <v>9</v>
      </c>
    </row>
    <row r="11" spans="1:74" ht="18.399999999999999" customHeight="1">
      <c r="B11" s="27"/>
      <c r="C11" s="28"/>
      <c r="D11" s="28"/>
      <c r="E11" s="34" t="s">
        <v>26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6" t="s">
        <v>27</v>
      </c>
      <c r="AL11" s="28"/>
      <c r="AM11" s="28"/>
      <c r="AN11" s="34" t="s">
        <v>5</v>
      </c>
      <c r="AO11" s="28"/>
      <c r="AP11" s="28"/>
      <c r="AQ11" s="30"/>
      <c r="BE11" s="376"/>
      <c r="BS11" s="23" t="s">
        <v>9</v>
      </c>
    </row>
    <row r="12" spans="1:74" ht="6.95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76"/>
      <c r="BS12" s="23" t="s">
        <v>9</v>
      </c>
    </row>
    <row r="13" spans="1:74" ht="14.45" customHeight="1">
      <c r="B13" s="27"/>
      <c r="C13" s="28"/>
      <c r="D13" s="36" t="s">
        <v>927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6" t="s">
        <v>25</v>
      </c>
      <c r="AL13" s="28"/>
      <c r="AM13" s="28"/>
      <c r="AN13" s="37" t="s">
        <v>28</v>
      </c>
      <c r="AO13" s="28"/>
      <c r="AP13" s="28"/>
      <c r="AQ13" s="30"/>
      <c r="BE13" s="376"/>
      <c r="BS13" s="23" t="s">
        <v>9</v>
      </c>
    </row>
    <row r="14" spans="1:74" ht="15">
      <c r="B14" s="27"/>
      <c r="C14" s="28"/>
      <c r="D14" s="28"/>
      <c r="E14" s="380" t="s">
        <v>28</v>
      </c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1"/>
      <c r="AK14" s="36" t="s">
        <v>27</v>
      </c>
      <c r="AL14" s="28"/>
      <c r="AM14" s="28"/>
      <c r="AN14" s="37" t="s">
        <v>28</v>
      </c>
      <c r="AO14" s="28"/>
      <c r="AP14" s="28"/>
      <c r="AQ14" s="30"/>
      <c r="BE14" s="376"/>
      <c r="BS14" s="23" t="s">
        <v>9</v>
      </c>
    </row>
    <row r="15" spans="1:74" ht="6.95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76"/>
      <c r="BS15" s="23" t="s">
        <v>6</v>
      </c>
    </row>
    <row r="16" spans="1:74" ht="14.45" customHeight="1">
      <c r="B16" s="27"/>
      <c r="C16" s="28"/>
      <c r="D16" s="36" t="s">
        <v>29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 t="s">
        <v>25</v>
      </c>
      <c r="AL16" s="28"/>
      <c r="AM16" s="28"/>
      <c r="AN16" s="34" t="s">
        <v>5</v>
      </c>
      <c r="AO16" s="28"/>
      <c r="AP16" s="28"/>
      <c r="AQ16" s="30"/>
      <c r="BE16" s="376"/>
      <c r="BS16" s="23" t="s">
        <v>6</v>
      </c>
    </row>
    <row r="17" spans="2:71" ht="18.399999999999999" customHeight="1">
      <c r="B17" s="27"/>
      <c r="C17" s="28"/>
      <c r="D17" s="28"/>
      <c r="E17" s="34" t="s">
        <v>26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6" t="s">
        <v>27</v>
      </c>
      <c r="AL17" s="28"/>
      <c r="AM17" s="28"/>
      <c r="AN17" s="34" t="s">
        <v>5</v>
      </c>
      <c r="AO17" s="28"/>
      <c r="AP17" s="28"/>
      <c r="AQ17" s="30"/>
      <c r="BE17" s="376"/>
      <c r="BS17" s="23" t="s">
        <v>30</v>
      </c>
    </row>
    <row r="18" spans="2:71" ht="6.95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76"/>
      <c r="BS18" s="23" t="s">
        <v>9</v>
      </c>
    </row>
    <row r="19" spans="2:71" ht="14.45" customHeight="1">
      <c r="B19" s="27"/>
      <c r="C19" s="28"/>
      <c r="D19" s="36" t="s">
        <v>31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76"/>
      <c r="BS19" s="23" t="s">
        <v>9</v>
      </c>
    </row>
    <row r="20" spans="2:71" ht="22.5" customHeight="1">
      <c r="B20" s="27"/>
      <c r="C20" s="28"/>
      <c r="D20" s="28"/>
      <c r="E20" s="382" t="s">
        <v>5</v>
      </c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  <c r="AC20" s="382"/>
      <c r="AD20" s="382"/>
      <c r="AE20" s="382"/>
      <c r="AF20" s="382"/>
      <c r="AG20" s="382"/>
      <c r="AH20" s="382"/>
      <c r="AI20" s="382"/>
      <c r="AJ20" s="382"/>
      <c r="AK20" s="382"/>
      <c r="AL20" s="382"/>
      <c r="AM20" s="382"/>
      <c r="AN20" s="382"/>
      <c r="AO20" s="28"/>
      <c r="AP20" s="28"/>
      <c r="AQ20" s="30"/>
      <c r="BE20" s="376"/>
      <c r="BS20" s="23" t="s">
        <v>6</v>
      </c>
    </row>
    <row r="21" spans="2:71" ht="6.95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76"/>
    </row>
    <row r="22" spans="2:71" ht="6.95" customHeight="1">
      <c r="B22" s="27"/>
      <c r="C22" s="2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28"/>
      <c r="AQ22" s="30"/>
      <c r="BE22" s="376"/>
    </row>
    <row r="23" spans="2:71" s="1" customFormat="1" ht="25.9" customHeight="1">
      <c r="B23" s="39"/>
      <c r="C23" s="40"/>
      <c r="D23" s="41" t="s">
        <v>32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83">
        <f>ROUND(AG51,2)</f>
        <v>0</v>
      </c>
      <c r="AL23" s="384"/>
      <c r="AM23" s="384"/>
      <c r="AN23" s="384"/>
      <c r="AO23" s="384"/>
      <c r="AP23" s="40"/>
      <c r="AQ23" s="43"/>
      <c r="BE23" s="376"/>
    </row>
    <row r="24" spans="2:71" s="1" customFormat="1" ht="6.95" customHeight="1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BE24" s="376"/>
    </row>
    <row r="25" spans="2:71" s="1" customFormat="1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385" t="s">
        <v>33</v>
      </c>
      <c r="M25" s="385"/>
      <c r="N25" s="385"/>
      <c r="O25" s="385"/>
      <c r="P25" s="40"/>
      <c r="Q25" s="40"/>
      <c r="R25" s="40"/>
      <c r="S25" s="40"/>
      <c r="T25" s="40"/>
      <c r="U25" s="40"/>
      <c r="V25" s="40"/>
      <c r="W25" s="385" t="s">
        <v>34</v>
      </c>
      <c r="X25" s="385"/>
      <c r="Y25" s="385"/>
      <c r="Z25" s="385"/>
      <c r="AA25" s="385"/>
      <c r="AB25" s="385"/>
      <c r="AC25" s="385"/>
      <c r="AD25" s="385"/>
      <c r="AE25" s="385"/>
      <c r="AF25" s="40"/>
      <c r="AG25" s="40"/>
      <c r="AH25" s="40"/>
      <c r="AI25" s="40"/>
      <c r="AJ25" s="40"/>
      <c r="AK25" s="385" t="s">
        <v>35</v>
      </c>
      <c r="AL25" s="385"/>
      <c r="AM25" s="385"/>
      <c r="AN25" s="385"/>
      <c r="AO25" s="385"/>
      <c r="AP25" s="40"/>
      <c r="AQ25" s="43"/>
      <c r="BE25" s="376"/>
    </row>
    <row r="26" spans="2:71" s="2" customFormat="1" ht="14.45" customHeight="1">
      <c r="B26" s="45"/>
      <c r="C26" s="46"/>
      <c r="D26" s="47" t="s">
        <v>36</v>
      </c>
      <c r="E26" s="46"/>
      <c r="F26" s="47" t="s">
        <v>37</v>
      </c>
      <c r="G26" s="46"/>
      <c r="H26" s="46"/>
      <c r="I26" s="46"/>
      <c r="J26" s="46"/>
      <c r="K26" s="46"/>
      <c r="L26" s="366">
        <v>0.21</v>
      </c>
      <c r="M26" s="365"/>
      <c r="N26" s="365"/>
      <c r="O26" s="365"/>
      <c r="P26" s="46"/>
      <c r="Q26" s="46"/>
      <c r="R26" s="46"/>
      <c r="S26" s="46"/>
      <c r="T26" s="46"/>
      <c r="U26" s="46"/>
      <c r="V26" s="46"/>
      <c r="W26" s="364">
        <f>ROUND(AZ51,2)</f>
        <v>0</v>
      </c>
      <c r="X26" s="365"/>
      <c r="Y26" s="365"/>
      <c r="Z26" s="365"/>
      <c r="AA26" s="365"/>
      <c r="AB26" s="365"/>
      <c r="AC26" s="365"/>
      <c r="AD26" s="365"/>
      <c r="AE26" s="365"/>
      <c r="AF26" s="46"/>
      <c r="AG26" s="46"/>
      <c r="AH26" s="46"/>
      <c r="AI26" s="46"/>
      <c r="AJ26" s="46"/>
      <c r="AK26" s="364">
        <f>ROUND(AV51,2)</f>
        <v>0</v>
      </c>
      <c r="AL26" s="365"/>
      <c r="AM26" s="365"/>
      <c r="AN26" s="365"/>
      <c r="AO26" s="365"/>
      <c r="AP26" s="46"/>
      <c r="AQ26" s="48"/>
      <c r="BE26" s="376"/>
    </row>
    <row r="27" spans="2:71" s="2" customFormat="1" ht="14.45" customHeight="1">
      <c r="B27" s="45"/>
      <c r="C27" s="46"/>
      <c r="D27" s="46"/>
      <c r="E27" s="46"/>
      <c r="F27" s="47" t="s">
        <v>38</v>
      </c>
      <c r="G27" s="46"/>
      <c r="H27" s="46"/>
      <c r="I27" s="46"/>
      <c r="J27" s="46"/>
      <c r="K27" s="46"/>
      <c r="L27" s="366">
        <v>0.15</v>
      </c>
      <c r="M27" s="365"/>
      <c r="N27" s="365"/>
      <c r="O27" s="365"/>
      <c r="P27" s="46"/>
      <c r="Q27" s="46"/>
      <c r="R27" s="46"/>
      <c r="S27" s="46"/>
      <c r="T27" s="46"/>
      <c r="U27" s="46"/>
      <c r="V27" s="46"/>
      <c r="W27" s="364">
        <f>ROUND(BA51,2)</f>
        <v>0</v>
      </c>
      <c r="X27" s="365"/>
      <c r="Y27" s="365"/>
      <c r="Z27" s="365"/>
      <c r="AA27" s="365"/>
      <c r="AB27" s="365"/>
      <c r="AC27" s="365"/>
      <c r="AD27" s="365"/>
      <c r="AE27" s="365"/>
      <c r="AF27" s="46"/>
      <c r="AG27" s="46"/>
      <c r="AH27" s="46"/>
      <c r="AI27" s="46"/>
      <c r="AJ27" s="46"/>
      <c r="AK27" s="364">
        <f>ROUND(AW51,2)</f>
        <v>0</v>
      </c>
      <c r="AL27" s="365"/>
      <c r="AM27" s="365"/>
      <c r="AN27" s="365"/>
      <c r="AO27" s="365"/>
      <c r="AP27" s="46"/>
      <c r="AQ27" s="48"/>
      <c r="BE27" s="376"/>
    </row>
    <row r="28" spans="2:71" s="2" customFormat="1" ht="14.45" hidden="1" customHeight="1">
      <c r="B28" s="45"/>
      <c r="C28" s="46"/>
      <c r="D28" s="46"/>
      <c r="E28" s="46"/>
      <c r="F28" s="47" t="s">
        <v>39</v>
      </c>
      <c r="G28" s="46"/>
      <c r="H28" s="46"/>
      <c r="I28" s="46"/>
      <c r="J28" s="46"/>
      <c r="K28" s="46"/>
      <c r="L28" s="366">
        <v>0.21</v>
      </c>
      <c r="M28" s="365"/>
      <c r="N28" s="365"/>
      <c r="O28" s="365"/>
      <c r="P28" s="46"/>
      <c r="Q28" s="46"/>
      <c r="R28" s="46"/>
      <c r="S28" s="46"/>
      <c r="T28" s="46"/>
      <c r="U28" s="46"/>
      <c r="V28" s="46"/>
      <c r="W28" s="364">
        <f>ROUND(BB51,2)</f>
        <v>0</v>
      </c>
      <c r="X28" s="365"/>
      <c r="Y28" s="365"/>
      <c r="Z28" s="365"/>
      <c r="AA28" s="365"/>
      <c r="AB28" s="365"/>
      <c r="AC28" s="365"/>
      <c r="AD28" s="365"/>
      <c r="AE28" s="365"/>
      <c r="AF28" s="46"/>
      <c r="AG28" s="46"/>
      <c r="AH28" s="46"/>
      <c r="AI28" s="46"/>
      <c r="AJ28" s="46"/>
      <c r="AK28" s="364">
        <v>0</v>
      </c>
      <c r="AL28" s="365"/>
      <c r="AM28" s="365"/>
      <c r="AN28" s="365"/>
      <c r="AO28" s="365"/>
      <c r="AP28" s="46"/>
      <c r="AQ28" s="48"/>
      <c r="BE28" s="376"/>
    </row>
    <row r="29" spans="2:71" s="2" customFormat="1" ht="14.45" hidden="1" customHeight="1">
      <c r="B29" s="45"/>
      <c r="C29" s="46"/>
      <c r="D29" s="46"/>
      <c r="E29" s="46"/>
      <c r="F29" s="47" t="s">
        <v>40</v>
      </c>
      <c r="G29" s="46"/>
      <c r="H29" s="46"/>
      <c r="I29" s="46"/>
      <c r="J29" s="46"/>
      <c r="K29" s="46"/>
      <c r="L29" s="366">
        <v>0.15</v>
      </c>
      <c r="M29" s="365"/>
      <c r="N29" s="365"/>
      <c r="O29" s="365"/>
      <c r="P29" s="46"/>
      <c r="Q29" s="46"/>
      <c r="R29" s="46"/>
      <c r="S29" s="46"/>
      <c r="T29" s="46"/>
      <c r="U29" s="46"/>
      <c r="V29" s="46"/>
      <c r="W29" s="364">
        <f>ROUND(BC51,2)</f>
        <v>0</v>
      </c>
      <c r="X29" s="365"/>
      <c r="Y29" s="365"/>
      <c r="Z29" s="365"/>
      <c r="AA29" s="365"/>
      <c r="AB29" s="365"/>
      <c r="AC29" s="365"/>
      <c r="AD29" s="365"/>
      <c r="AE29" s="365"/>
      <c r="AF29" s="46"/>
      <c r="AG29" s="46"/>
      <c r="AH29" s="46"/>
      <c r="AI29" s="46"/>
      <c r="AJ29" s="46"/>
      <c r="AK29" s="364">
        <v>0</v>
      </c>
      <c r="AL29" s="365"/>
      <c r="AM29" s="365"/>
      <c r="AN29" s="365"/>
      <c r="AO29" s="365"/>
      <c r="AP29" s="46"/>
      <c r="AQ29" s="48"/>
      <c r="BE29" s="376"/>
    </row>
    <row r="30" spans="2:71" s="2" customFormat="1" ht="14.45" hidden="1" customHeight="1">
      <c r="B30" s="45"/>
      <c r="C30" s="46"/>
      <c r="D30" s="46"/>
      <c r="E30" s="46"/>
      <c r="F30" s="47" t="s">
        <v>41</v>
      </c>
      <c r="G30" s="46"/>
      <c r="H30" s="46"/>
      <c r="I30" s="46"/>
      <c r="J30" s="46"/>
      <c r="K30" s="46"/>
      <c r="L30" s="366">
        <v>0</v>
      </c>
      <c r="M30" s="365"/>
      <c r="N30" s="365"/>
      <c r="O30" s="365"/>
      <c r="P30" s="46"/>
      <c r="Q30" s="46"/>
      <c r="R30" s="46"/>
      <c r="S30" s="46"/>
      <c r="T30" s="46"/>
      <c r="U30" s="46"/>
      <c r="V30" s="46"/>
      <c r="W30" s="364">
        <f>ROUND(BD51,2)</f>
        <v>0</v>
      </c>
      <c r="X30" s="365"/>
      <c r="Y30" s="365"/>
      <c r="Z30" s="365"/>
      <c r="AA30" s="365"/>
      <c r="AB30" s="365"/>
      <c r="AC30" s="365"/>
      <c r="AD30" s="365"/>
      <c r="AE30" s="365"/>
      <c r="AF30" s="46"/>
      <c r="AG30" s="46"/>
      <c r="AH30" s="46"/>
      <c r="AI30" s="46"/>
      <c r="AJ30" s="46"/>
      <c r="AK30" s="364">
        <v>0</v>
      </c>
      <c r="AL30" s="365"/>
      <c r="AM30" s="365"/>
      <c r="AN30" s="365"/>
      <c r="AO30" s="365"/>
      <c r="AP30" s="46"/>
      <c r="AQ30" s="48"/>
      <c r="BE30" s="376"/>
    </row>
    <row r="31" spans="2:71" s="1" customFormat="1" ht="6.95" customHeight="1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BE31" s="376"/>
    </row>
    <row r="32" spans="2:71" s="1" customFormat="1" ht="25.9" customHeight="1">
      <c r="B32" s="39"/>
      <c r="C32" s="49"/>
      <c r="D32" s="50" t="s">
        <v>42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 t="s">
        <v>43</v>
      </c>
      <c r="U32" s="51"/>
      <c r="V32" s="51"/>
      <c r="W32" s="51"/>
      <c r="X32" s="401" t="s">
        <v>44</v>
      </c>
      <c r="Y32" s="399"/>
      <c r="Z32" s="399"/>
      <c r="AA32" s="399"/>
      <c r="AB32" s="399"/>
      <c r="AC32" s="51"/>
      <c r="AD32" s="51"/>
      <c r="AE32" s="51"/>
      <c r="AF32" s="51"/>
      <c r="AG32" s="51"/>
      <c r="AH32" s="51"/>
      <c r="AI32" s="51"/>
      <c r="AJ32" s="51"/>
      <c r="AK32" s="398">
        <f>SUM(AK23:AK30)</f>
        <v>0</v>
      </c>
      <c r="AL32" s="399"/>
      <c r="AM32" s="399"/>
      <c r="AN32" s="399"/>
      <c r="AO32" s="400"/>
      <c r="AP32" s="49"/>
      <c r="AQ32" s="53"/>
      <c r="BE32" s="376"/>
    </row>
    <row r="33" spans="2:56" s="1" customFormat="1" ht="6.95" customHeight="1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3"/>
    </row>
    <row r="34" spans="2:56" s="1" customFormat="1" ht="6.95" customHeight="1"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6"/>
    </row>
    <row r="38" spans="2:56" s="1" customFormat="1" ht="6.95" customHeight="1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39"/>
    </row>
    <row r="39" spans="2:56" s="1" customFormat="1" ht="36.950000000000003" customHeight="1">
      <c r="B39" s="39"/>
      <c r="C39" s="59" t="s">
        <v>45</v>
      </c>
      <c r="AR39" s="39"/>
    </row>
    <row r="40" spans="2:56" s="1" customFormat="1" ht="6.95" customHeight="1">
      <c r="B40" s="39"/>
      <c r="AR40" s="39"/>
    </row>
    <row r="41" spans="2:56" s="3" customFormat="1" ht="14.45" customHeight="1">
      <c r="B41" s="60"/>
      <c r="C41" s="61" t="s">
        <v>16</v>
      </c>
      <c r="L41" s="3" t="str">
        <f>K5</f>
        <v>2018037</v>
      </c>
      <c r="AR41" s="60"/>
    </row>
    <row r="42" spans="2:56" s="4" customFormat="1" ht="36.950000000000003" customHeight="1">
      <c r="B42" s="62"/>
      <c r="C42" s="63" t="s">
        <v>19</v>
      </c>
      <c r="L42" s="390" t="str">
        <f>K6</f>
        <v>Oprava konferenční místnosti - Arabská</v>
      </c>
      <c r="M42" s="391"/>
      <c r="N42" s="391"/>
      <c r="O42" s="391"/>
      <c r="P42" s="391"/>
      <c r="Q42" s="391"/>
      <c r="R42" s="391"/>
      <c r="S42" s="391"/>
      <c r="T42" s="391"/>
      <c r="U42" s="391"/>
      <c r="V42" s="391"/>
      <c r="W42" s="391"/>
      <c r="X42" s="391"/>
      <c r="Y42" s="391"/>
      <c r="Z42" s="391"/>
      <c r="AA42" s="391"/>
      <c r="AB42" s="391"/>
      <c r="AC42" s="391"/>
      <c r="AD42" s="391"/>
      <c r="AE42" s="391"/>
      <c r="AF42" s="391"/>
      <c r="AG42" s="391"/>
      <c r="AH42" s="391"/>
      <c r="AI42" s="391"/>
      <c r="AJ42" s="391"/>
      <c r="AK42" s="391"/>
      <c r="AL42" s="391"/>
      <c r="AM42" s="391"/>
      <c r="AN42" s="391"/>
      <c r="AO42" s="391"/>
      <c r="AR42" s="62"/>
    </row>
    <row r="43" spans="2:56" s="1" customFormat="1" ht="6.95" customHeight="1">
      <c r="B43" s="39"/>
      <c r="AR43" s="39"/>
    </row>
    <row r="44" spans="2:56" s="1" customFormat="1" ht="15">
      <c r="B44" s="39"/>
      <c r="C44" s="61" t="s">
        <v>22</v>
      </c>
      <c r="L44" s="64" t="str">
        <f>IF(K8="","",K8)</f>
        <v>Česká školní inspekce - pavilon D, Arabská 683, 160 66 Praha 6 Vokovice</v>
      </c>
      <c r="AI44" s="61" t="s">
        <v>23</v>
      </c>
      <c r="AM44" s="392">
        <f>IF(AN8= "","",AN8)</f>
        <v>43591</v>
      </c>
      <c r="AN44" s="392"/>
      <c r="AR44" s="39"/>
    </row>
    <row r="45" spans="2:56" s="1" customFormat="1" ht="6.95" customHeight="1">
      <c r="B45" s="39"/>
      <c r="AR45" s="39"/>
    </row>
    <row r="46" spans="2:56" s="1" customFormat="1" ht="15">
      <c r="B46" s="39"/>
      <c r="C46" s="61" t="s">
        <v>24</v>
      </c>
      <c r="L46" s="309" t="s">
        <v>913</v>
      </c>
      <c r="AI46" s="61" t="s">
        <v>29</v>
      </c>
      <c r="AM46" s="393" t="str">
        <f>IF(E17="","",E17)</f>
        <v xml:space="preserve"> </v>
      </c>
      <c r="AN46" s="393"/>
      <c r="AO46" s="393"/>
      <c r="AP46" s="393"/>
      <c r="AR46" s="39"/>
      <c r="AS46" s="371" t="s">
        <v>46</v>
      </c>
      <c r="AT46" s="372"/>
      <c r="AU46" s="66"/>
      <c r="AV46" s="66"/>
      <c r="AW46" s="66"/>
      <c r="AX46" s="66"/>
      <c r="AY46" s="66"/>
      <c r="AZ46" s="66"/>
      <c r="BA46" s="66"/>
      <c r="BB46" s="66"/>
      <c r="BC46" s="66"/>
      <c r="BD46" s="67"/>
    </row>
    <row r="47" spans="2:56" s="1" customFormat="1" ht="15">
      <c r="B47" s="39"/>
      <c r="C47" s="61" t="s">
        <v>927</v>
      </c>
      <c r="L47" s="3" t="str">
        <f>IF(E14= "Vyplň údaj","",E14)</f>
        <v/>
      </c>
      <c r="AR47" s="39"/>
      <c r="AS47" s="373"/>
      <c r="AT47" s="374"/>
      <c r="AU47" s="40"/>
      <c r="AV47" s="40"/>
      <c r="AW47" s="40"/>
      <c r="AX47" s="40"/>
      <c r="AY47" s="40"/>
      <c r="AZ47" s="40"/>
      <c r="BA47" s="40"/>
      <c r="BB47" s="40"/>
      <c r="BC47" s="40"/>
      <c r="BD47" s="68"/>
    </row>
    <row r="48" spans="2:56" s="1" customFormat="1" ht="10.9" customHeight="1">
      <c r="B48" s="39"/>
      <c r="AR48" s="39"/>
      <c r="AS48" s="373"/>
      <c r="AT48" s="374"/>
      <c r="AU48" s="40"/>
      <c r="AV48" s="40"/>
      <c r="AW48" s="40"/>
      <c r="AX48" s="40"/>
      <c r="AY48" s="40"/>
      <c r="AZ48" s="40"/>
      <c r="BA48" s="40"/>
      <c r="BB48" s="40"/>
      <c r="BC48" s="40"/>
      <c r="BD48" s="68"/>
    </row>
    <row r="49" spans="1:90" s="1" customFormat="1" ht="29.25" customHeight="1">
      <c r="B49" s="39"/>
      <c r="C49" s="394" t="s">
        <v>47</v>
      </c>
      <c r="D49" s="395"/>
      <c r="E49" s="395"/>
      <c r="F49" s="395"/>
      <c r="G49" s="395"/>
      <c r="H49" s="69"/>
      <c r="I49" s="396" t="s">
        <v>48</v>
      </c>
      <c r="J49" s="395"/>
      <c r="K49" s="395"/>
      <c r="L49" s="395"/>
      <c r="M49" s="395"/>
      <c r="N49" s="395"/>
      <c r="O49" s="395"/>
      <c r="P49" s="395"/>
      <c r="Q49" s="395"/>
      <c r="R49" s="395"/>
      <c r="S49" s="395"/>
      <c r="T49" s="395"/>
      <c r="U49" s="395"/>
      <c r="V49" s="395"/>
      <c r="W49" s="395"/>
      <c r="X49" s="395"/>
      <c r="Y49" s="395"/>
      <c r="Z49" s="395"/>
      <c r="AA49" s="395"/>
      <c r="AB49" s="395"/>
      <c r="AC49" s="395"/>
      <c r="AD49" s="395"/>
      <c r="AE49" s="395"/>
      <c r="AF49" s="395"/>
      <c r="AG49" s="397" t="s">
        <v>49</v>
      </c>
      <c r="AH49" s="395"/>
      <c r="AI49" s="395"/>
      <c r="AJ49" s="395"/>
      <c r="AK49" s="395"/>
      <c r="AL49" s="395"/>
      <c r="AM49" s="395"/>
      <c r="AN49" s="396" t="s">
        <v>50</v>
      </c>
      <c r="AO49" s="395"/>
      <c r="AP49" s="395"/>
      <c r="AQ49" s="70" t="s">
        <v>51</v>
      </c>
      <c r="AR49" s="39"/>
      <c r="AS49" s="71" t="s">
        <v>52</v>
      </c>
      <c r="AT49" s="72" t="s">
        <v>53</v>
      </c>
      <c r="AU49" s="72" t="s">
        <v>54</v>
      </c>
      <c r="AV49" s="72" t="s">
        <v>55</v>
      </c>
      <c r="AW49" s="72" t="s">
        <v>56</v>
      </c>
      <c r="AX49" s="72" t="s">
        <v>57</v>
      </c>
      <c r="AY49" s="72" t="s">
        <v>58</v>
      </c>
      <c r="AZ49" s="72" t="s">
        <v>59</v>
      </c>
      <c r="BA49" s="72" t="s">
        <v>60</v>
      </c>
      <c r="BB49" s="72" t="s">
        <v>61</v>
      </c>
      <c r="BC49" s="72" t="s">
        <v>62</v>
      </c>
      <c r="BD49" s="73" t="s">
        <v>63</v>
      </c>
    </row>
    <row r="50" spans="1:90" s="1" customFormat="1" ht="10.9" customHeight="1">
      <c r="B50" s="39"/>
      <c r="AR50" s="39"/>
      <c r="AS50" s="74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7"/>
    </row>
    <row r="51" spans="1:90" s="4" customFormat="1" ht="32.450000000000003" customHeight="1">
      <c r="B51" s="62"/>
      <c r="C51" s="75" t="s">
        <v>64</v>
      </c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388">
        <f>ROUND(AG52,2)</f>
        <v>0</v>
      </c>
      <c r="AH51" s="388"/>
      <c r="AI51" s="388"/>
      <c r="AJ51" s="388"/>
      <c r="AK51" s="388"/>
      <c r="AL51" s="388"/>
      <c r="AM51" s="388"/>
      <c r="AN51" s="389">
        <f>SUM(AG51,AT51)</f>
        <v>0</v>
      </c>
      <c r="AO51" s="389"/>
      <c r="AP51" s="389"/>
      <c r="AQ51" s="77" t="s">
        <v>5</v>
      </c>
      <c r="AR51" s="62"/>
      <c r="AS51" s="78">
        <f>ROUND(AS52,2)</f>
        <v>0</v>
      </c>
      <c r="AT51" s="79">
        <f>ROUND(SUM(AV51:AW51),2)</f>
        <v>0</v>
      </c>
      <c r="AU51" s="80">
        <f>ROUND(AU52,5)</f>
        <v>0</v>
      </c>
      <c r="AV51" s="79">
        <f>ROUND(AZ51*L26,2)</f>
        <v>0</v>
      </c>
      <c r="AW51" s="79">
        <f>ROUND(BA51*L27,2)</f>
        <v>0</v>
      </c>
      <c r="AX51" s="79">
        <f>ROUND(BB51*L26,2)</f>
        <v>0</v>
      </c>
      <c r="AY51" s="79">
        <f>ROUND(BC51*L27,2)</f>
        <v>0</v>
      </c>
      <c r="AZ51" s="79">
        <f>ROUND(AZ52,2)</f>
        <v>0</v>
      </c>
      <c r="BA51" s="79">
        <f>ROUND(BA52,2)</f>
        <v>0</v>
      </c>
      <c r="BB51" s="79">
        <f>ROUND(BB52,2)</f>
        <v>0</v>
      </c>
      <c r="BC51" s="79">
        <f>ROUND(BC52,2)</f>
        <v>0</v>
      </c>
      <c r="BD51" s="81">
        <f>ROUND(BD52,2)</f>
        <v>0</v>
      </c>
      <c r="BS51" s="63" t="s">
        <v>65</v>
      </c>
      <c r="BT51" s="63" t="s">
        <v>66</v>
      </c>
      <c r="BV51" s="63" t="s">
        <v>67</v>
      </c>
      <c r="BW51" s="63" t="s">
        <v>7</v>
      </c>
      <c r="BX51" s="63" t="s">
        <v>68</v>
      </c>
      <c r="CL51" s="63" t="s">
        <v>5</v>
      </c>
    </row>
    <row r="52" spans="1:90" s="5" customFormat="1" ht="22.5" customHeight="1">
      <c r="A52" s="82" t="s">
        <v>69</v>
      </c>
      <c r="B52" s="83"/>
      <c r="C52" s="84"/>
      <c r="D52" s="386" t="s">
        <v>17</v>
      </c>
      <c r="E52" s="386"/>
      <c r="F52" s="386"/>
      <c r="G52" s="386"/>
      <c r="H52" s="386"/>
      <c r="I52" s="85"/>
      <c r="J52" s="387" t="s">
        <v>910</v>
      </c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  <c r="AC52" s="386"/>
      <c r="AD52" s="386"/>
      <c r="AE52" s="386"/>
      <c r="AF52" s="386"/>
      <c r="AG52" s="369">
        <f>'Podrobný rozpočet'!J25</f>
        <v>0</v>
      </c>
      <c r="AH52" s="370"/>
      <c r="AI52" s="370"/>
      <c r="AJ52" s="370"/>
      <c r="AK52" s="370"/>
      <c r="AL52" s="370"/>
      <c r="AM52" s="370"/>
      <c r="AN52" s="369">
        <f>SUM(AG52,AT52)</f>
        <v>0</v>
      </c>
      <c r="AO52" s="370"/>
      <c r="AP52" s="370"/>
      <c r="AQ52" s="86" t="s">
        <v>70</v>
      </c>
      <c r="AR52" s="313"/>
      <c r="AS52" s="87">
        <v>0</v>
      </c>
      <c r="AT52" s="88">
        <f>ROUND(SUM(AV52:AW52),2)</f>
        <v>0</v>
      </c>
      <c r="AU52" s="89">
        <f>'Podrobný rozpočet'!P88</f>
        <v>0</v>
      </c>
      <c r="AV52" s="88">
        <f>'Podrobný rozpočet'!J28</f>
        <v>0</v>
      </c>
      <c r="AW52" s="88">
        <f>'Podrobný rozpočet'!J29</f>
        <v>0</v>
      </c>
      <c r="AX52" s="88">
        <f>'Podrobný rozpočet'!J30</f>
        <v>0</v>
      </c>
      <c r="AY52" s="88">
        <f>'Podrobný rozpočet'!J31</f>
        <v>0</v>
      </c>
      <c r="AZ52" s="88">
        <f>'Podrobný rozpočet'!F28</f>
        <v>0</v>
      </c>
      <c r="BA52" s="88">
        <f>'Podrobný rozpočet'!F29</f>
        <v>0</v>
      </c>
      <c r="BB52" s="88">
        <f>'Podrobný rozpočet'!F30</f>
        <v>0</v>
      </c>
      <c r="BC52" s="88">
        <f>'Podrobný rozpočet'!F31</f>
        <v>0</v>
      </c>
      <c r="BD52" s="90">
        <f>'Podrobný rozpočet'!F32</f>
        <v>0</v>
      </c>
      <c r="BT52" s="91" t="s">
        <v>71</v>
      </c>
      <c r="BU52" s="91" t="s">
        <v>72</v>
      </c>
      <c r="BV52" s="91" t="s">
        <v>67</v>
      </c>
      <c r="BW52" s="91" t="s">
        <v>7</v>
      </c>
      <c r="BX52" s="91" t="s">
        <v>68</v>
      </c>
      <c r="CL52" s="91" t="s">
        <v>5</v>
      </c>
    </row>
    <row r="53" spans="1:90" s="1" customFormat="1" ht="30" customHeight="1">
      <c r="B53" s="39"/>
      <c r="AR53" s="39"/>
    </row>
    <row r="54" spans="1:90" s="1" customFormat="1" ht="6.95" customHeight="1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39"/>
    </row>
  </sheetData>
  <mergeCells count="41">
    <mergeCell ref="C49:G49"/>
    <mergeCell ref="I49:AF49"/>
    <mergeCell ref="AG49:AM49"/>
    <mergeCell ref="AN49:AP49"/>
    <mergeCell ref="AK32:AO32"/>
    <mergeCell ref="X32:AB32"/>
    <mergeCell ref="J52:AF52"/>
    <mergeCell ref="AG51:AM51"/>
    <mergeCell ref="AN51:AP51"/>
    <mergeCell ref="L42:AO42"/>
    <mergeCell ref="AM44:AN44"/>
    <mergeCell ref="AM46:AP46"/>
    <mergeCell ref="AR2:BE2"/>
    <mergeCell ref="AN52:AP52"/>
    <mergeCell ref="AG52:AM52"/>
    <mergeCell ref="AS46:AT48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L30:O30"/>
    <mergeCell ref="D52:H52"/>
    <mergeCell ref="W26:AE26"/>
    <mergeCell ref="AK26:AO26"/>
    <mergeCell ref="L27:O27"/>
    <mergeCell ref="W30:AE30"/>
    <mergeCell ref="AK30:AO30"/>
    <mergeCell ref="W27:AE27"/>
    <mergeCell ref="AK27:AO27"/>
    <mergeCell ref="L28:O28"/>
    <mergeCell ref="L29:O29"/>
    <mergeCell ref="W29:AE29"/>
    <mergeCell ref="AK29:AO29"/>
    <mergeCell ref="W28:AE28"/>
    <mergeCell ref="AK28:AO28"/>
  </mergeCells>
  <hyperlinks>
    <hyperlink ref="K1:S1" location="C2" display="1) Rekapitulace stavby"/>
    <hyperlink ref="W1:AI1" location="C51" display="2) Rekapitulace objektů stavby a soupisů prací"/>
    <hyperlink ref="A52" location="'2018037 - ČSI - Arabská, 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61"/>
  <sheetViews>
    <sheetView showGridLines="0" workbookViewId="0">
      <pane ySplit="1" topLeftCell="A339" activePane="bottomLeft" state="frozen"/>
      <selection pane="bottomLeft" activeCell="AM95" sqref="AM95"/>
    </sheetView>
  </sheetViews>
  <sheetFormatPr defaultRowHeight="13.5"/>
  <cols>
    <col min="1" max="1" width="8.33203125" customWidth="1"/>
    <col min="2" max="2" width="1.6640625" customWidth="1"/>
    <col min="3" max="3" width="5.6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92" customWidth="1"/>
    <col min="10" max="10" width="23.5" customWidth="1"/>
    <col min="11" max="11" width="15.5" customWidth="1"/>
    <col min="12" max="12" width="21" bestFit="1" customWidth="1"/>
    <col min="13" max="18" width="9.33203125" hidden="1" customWidth="1"/>
    <col min="19" max="19" width="8.1640625" hidden="1" customWidth="1"/>
    <col min="20" max="20" width="29.6640625" hidden="1" customWidth="1"/>
    <col min="21" max="21" width="16.33203125" customWidth="1"/>
    <col min="22" max="22" width="12.33203125" customWidth="1"/>
    <col min="23" max="23" width="16.33203125" customWidth="1"/>
    <col min="24" max="24" width="12.33203125" hidden="1" customWidth="1"/>
    <col min="25" max="25" width="15" hidden="1" customWidth="1"/>
    <col min="26" max="26" width="11" hidden="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55" width="9.33203125" hidden="1"/>
    <col min="56" max="56" width="9.33203125" hidden="1" customWidth="1"/>
    <col min="57" max="57" width="5.83203125" hidden="1" customWidth="1"/>
    <col min="58" max="61" width="4.83203125" hidden="1" customWidth="1"/>
    <col min="62" max="62" width="2.1640625" hidden="1" customWidth="1"/>
    <col min="63" max="63" width="8.33203125" hidden="1" customWidth="1"/>
    <col min="64" max="64" width="5.1640625" hidden="1" customWidth="1"/>
    <col min="65" max="65" width="11.83203125" hidden="1" customWidth="1"/>
  </cols>
  <sheetData>
    <row r="1" spans="1:70" ht="21.75" customHeight="1">
      <c r="A1" s="20"/>
      <c r="B1" s="93"/>
      <c r="C1" s="93"/>
      <c r="D1" s="94" t="s">
        <v>1</v>
      </c>
      <c r="E1" s="93"/>
      <c r="F1" s="95" t="s">
        <v>73</v>
      </c>
      <c r="G1" s="405" t="s">
        <v>74</v>
      </c>
      <c r="H1" s="405"/>
      <c r="I1" s="96"/>
      <c r="J1" s="95" t="s">
        <v>75</v>
      </c>
      <c r="K1" s="94" t="s">
        <v>76</v>
      </c>
      <c r="L1" s="95" t="s">
        <v>77</v>
      </c>
      <c r="M1" s="95"/>
      <c r="N1" s="95"/>
      <c r="O1" s="95"/>
      <c r="P1" s="95"/>
      <c r="Q1" s="95"/>
      <c r="R1" s="95"/>
      <c r="S1" s="95"/>
      <c r="T1" s="95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7" t="s">
        <v>8</v>
      </c>
      <c r="M2" s="368"/>
      <c r="N2" s="368"/>
      <c r="O2" s="368"/>
      <c r="P2" s="368"/>
      <c r="Q2" s="368"/>
      <c r="R2" s="368"/>
      <c r="S2" s="368"/>
      <c r="T2" s="368"/>
      <c r="U2" s="368"/>
      <c r="V2" s="368"/>
      <c r="AT2" s="23" t="s">
        <v>7</v>
      </c>
    </row>
    <row r="3" spans="1:70" ht="6.95" customHeight="1">
      <c r="B3" s="24"/>
      <c r="C3" s="25"/>
      <c r="D3" s="25"/>
      <c r="E3" s="25"/>
      <c r="F3" s="25"/>
      <c r="G3" s="25"/>
      <c r="H3" s="25"/>
      <c r="I3" s="97"/>
      <c r="J3" s="25"/>
      <c r="K3" s="26"/>
      <c r="AT3" s="23" t="s">
        <v>78</v>
      </c>
    </row>
    <row r="4" spans="1:70" ht="36.950000000000003" customHeight="1">
      <c r="B4" s="27"/>
      <c r="C4" s="28"/>
      <c r="D4" s="29" t="s">
        <v>79</v>
      </c>
      <c r="E4" s="28"/>
      <c r="F4" s="28"/>
      <c r="G4" s="28"/>
      <c r="H4" s="28"/>
      <c r="I4" s="98"/>
      <c r="J4" s="28"/>
      <c r="K4" s="30"/>
      <c r="M4" s="31" t="s">
        <v>13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98"/>
      <c r="J5" s="28"/>
      <c r="K5" s="30"/>
    </row>
    <row r="6" spans="1:70" s="1" customFormat="1" ht="15">
      <c r="B6" s="39"/>
      <c r="C6" s="40"/>
      <c r="D6" s="36" t="s">
        <v>19</v>
      </c>
      <c r="E6" s="40"/>
      <c r="F6" s="406" t="s">
        <v>910</v>
      </c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  <c r="AH6" s="378"/>
      <c r="AI6" s="378"/>
      <c r="AJ6" s="378"/>
    </row>
    <row r="7" spans="1:70" s="1" customFormat="1" ht="36.950000000000003" customHeight="1">
      <c r="B7" s="39"/>
      <c r="C7" s="40"/>
      <c r="D7" s="40"/>
      <c r="E7" s="402"/>
      <c r="F7" s="403"/>
      <c r="G7" s="403"/>
      <c r="H7" s="403"/>
      <c r="I7" s="99"/>
      <c r="J7" s="40"/>
      <c r="K7" s="43"/>
    </row>
    <row r="8" spans="1:70" s="1" customFormat="1">
      <c r="B8" s="39"/>
      <c r="C8" s="40"/>
      <c r="D8" s="40"/>
      <c r="E8" s="40"/>
      <c r="F8" s="40"/>
      <c r="G8" s="40"/>
      <c r="H8" s="40"/>
      <c r="I8" s="99"/>
      <c r="J8" s="40"/>
      <c r="K8" s="43"/>
    </row>
    <row r="9" spans="1:70" s="1" customFormat="1" ht="14.45" customHeight="1">
      <c r="B9" s="39"/>
      <c r="C9" s="40"/>
      <c r="D9" s="36" t="s">
        <v>20</v>
      </c>
      <c r="E9" s="40"/>
      <c r="F9" s="34" t="s">
        <v>5</v>
      </c>
      <c r="G9" s="40"/>
      <c r="H9" s="40"/>
      <c r="I9" s="100" t="s">
        <v>21</v>
      </c>
      <c r="J9" s="34" t="s">
        <v>5</v>
      </c>
      <c r="K9" s="43"/>
    </row>
    <row r="10" spans="1:70" s="1" customFormat="1" ht="14.45" customHeight="1">
      <c r="B10" s="39"/>
      <c r="C10" s="40"/>
      <c r="D10" s="36" t="s">
        <v>22</v>
      </c>
      <c r="E10" s="40"/>
      <c r="F10" s="310" t="s">
        <v>911</v>
      </c>
      <c r="G10" s="40"/>
      <c r="H10" s="40"/>
      <c r="I10" s="100" t="s">
        <v>23</v>
      </c>
      <c r="J10" s="101">
        <v>43591</v>
      </c>
      <c r="K10" s="43"/>
    </row>
    <row r="11" spans="1:70" s="1" customFormat="1" ht="10.9" customHeight="1">
      <c r="B11" s="39"/>
      <c r="C11" s="40"/>
      <c r="D11" s="40"/>
      <c r="E11" s="40"/>
      <c r="F11" s="40"/>
      <c r="G11" s="40"/>
      <c r="H11" s="40"/>
      <c r="I11" s="99"/>
      <c r="J11" s="40"/>
      <c r="K11" s="43"/>
    </row>
    <row r="12" spans="1:70" s="1" customFormat="1" ht="14.45" customHeight="1">
      <c r="B12" s="39"/>
      <c r="C12" s="40"/>
      <c r="D12" s="36" t="s">
        <v>24</v>
      </c>
      <c r="E12" s="40"/>
      <c r="F12" s="311" t="s">
        <v>914</v>
      </c>
      <c r="G12" s="40"/>
      <c r="H12" s="40"/>
      <c r="I12" s="100" t="s">
        <v>25</v>
      </c>
      <c r="J12" s="34" t="str">
        <f>IF('Rekapitulace stavby'!AN10="","",'Rekapitulace stavby'!AN10)</f>
        <v>00 638994</v>
      </c>
      <c r="K12" s="43"/>
    </row>
    <row r="13" spans="1:70" s="1" customFormat="1" ht="18" customHeight="1">
      <c r="B13" s="39"/>
      <c r="C13" s="40"/>
      <c r="D13" s="40"/>
      <c r="E13" s="34" t="str">
        <f>IF('Rekapitulace stavby'!E11="","",'Rekapitulace stavby'!E11)</f>
        <v xml:space="preserve"> </v>
      </c>
      <c r="F13" s="40"/>
      <c r="G13" s="40"/>
      <c r="H13" s="40"/>
      <c r="I13" s="100" t="s">
        <v>27</v>
      </c>
      <c r="J13" s="34" t="str">
        <f>IF('Rekapitulace stavby'!AN11="","",'Rekapitulace stavby'!AN11)</f>
        <v/>
      </c>
      <c r="K13" s="43"/>
    </row>
    <row r="14" spans="1:70" s="1" customFormat="1" ht="6.95" customHeight="1">
      <c r="B14" s="39"/>
      <c r="C14" s="40"/>
      <c r="D14" s="40"/>
      <c r="E14" s="40"/>
      <c r="F14" s="40"/>
      <c r="G14" s="40"/>
      <c r="H14" s="40"/>
      <c r="I14" s="99"/>
      <c r="J14" s="40"/>
      <c r="K14" s="43"/>
    </row>
    <row r="15" spans="1:70" s="1" customFormat="1" ht="14.45" customHeight="1">
      <c r="B15" s="39"/>
      <c r="C15" s="40"/>
      <c r="D15" s="36" t="s">
        <v>927</v>
      </c>
      <c r="E15" s="40"/>
      <c r="F15" s="40"/>
      <c r="G15" s="40"/>
      <c r="H15" s="40"/>
      <c r="I15" s="100" t="s">
        <v>25</v>
      </c>
      <c r="J15" s="34" t="str">
        <f>IF('Rekapitulace stavby'!AN13="Vyplň údaj","",IF('Rekapitulace stavby'!AN13="","",'Rekapitulace stavby'!AN13))</f>
        <v/>
      </c>
      <c r="K15" s="43"/>
    </row>
    <row r="16" spans="1:70" s="1" customFormat="1" ht="18" customHeight="1">
      <c r="B16" s="39"/>
      <c r="C16" s="40"/>
      <c r="D16" s="40"/>
      <c r="E16" s="34" t="str">
        <f>IF('Rekapitulace stavby'!E14="Vyplň údaj","",IF('Rekapitulace stavby'!E14="","",'Rekapitulace stavby'!E14))</f>
        <v/>
      </c>
      <c r="F16" s="40"/>
      <c r="G16" s="40"/>
      <c r="H16" s="40"/>
      <c r="I16" s="100" t="s">
        <v>27</v>
      </c>
      <c r="J16" s="34" t="str">
        <f>IF('Rekapitulace stavby'!AN14="Vyplň údaj","",IF('Rekapitulace stavby'!AN14="","",'Rekapitulace stavby'!AN14))</f>
        <v/>
      </c>
      <c r="K16" s="43"/>
    </row>
    <row r="17" spans="2:11" s="1" customFormat="1" ht="6.95" customHeight="1">
      <c r="B17" s="39"/>
      <c r="C17" s="40"/>
      <c r="D17" s="40"/>
      <c r="E17" s="40"/>
      <c r="F17" s="40"/>
      <c r="G17" s="40"/>
      <c r="H17" s="40"/>
      <c r="I17" s="99"/>
      <c r="J17" s="40"/>
      <c r="K17" s="43"/>
    </row>
    <row r="18" spans="2:11" s="1" customFormat="1" ht="14.45" customHeight="1">
      <c r="B18" s="39"/>
      <c r="C18" s="40"/>
      <c r="D18" s="36" t="s">
        <v>29</v>
      </c>
      <c r="E18" s="40"/>
      <c r="F18" s="40"/>
      <c r="G18" s="40"/>
      <c r="H18" s="40"/>
      <c r="I18" s="100" t="s">
        <v>25</v>
      </c>
      <c r="J18" s="34" t="str">
        <f>IF('Rekapitulace stavby'!AN16="","",'Rekapitulace stavby'!AN16)</f>
        <v/>
      </c>
      <c r="K18" s="43"/>
    </row>
    <row r="19" spans="2:11" s="1" customFormat="1" ht="18" customHeight="1">
      <c r="B19" s="39"/>
      <c r="C19" s="40"/>
      <c r="D19" s="40"/>
      <c r="E19" s="34" t="str">
        <f>IF('Rekapitulace stavby'!E17="","",'Rekapitulace stavby'!E17)</f>
        <v xml:space="preserve"> </v>
      </c>
      <c r="F19" s="40"/>
      <c r="G19" s="40"/>
      <c r="H19" s="40"/>
      <c r="I19" s="100" t="s">
        <v>27</v>
      </c>
      <c r="J19" s="34" t="str">
        <f>IF('Rekapitulace stavby'!AN17="","",'Rekapitulace stavby'!AN17)</f>
        <v/>
      </c>
      <c r="K19" s="43"/>
    </row>
    <row r="20" spans="2:11" s="1" customFormat="1" ht="6.95" customHeight="1">
      <c r="B20" s="39"/>
      <c r="C20" s="40"/>
      <c r="D20" s="40"/>
      <c r="E20" s="40"/>
      <c r="F20" s="40"/>
      <c r="G20" s="40"/>
      <c r="H20" s="40"/>
      <c r="I20" s="99"/>
      <c r="J20" s="40"/>
      <c r="K20" s="43"/>
    </row>
    <row r="21" spans="2:11" s="1" customFormat="1" ht="14.45" customHeight="1">
      <c r="B21" s="39"/>
      <c r="C21" s="40"/>
      <c r="D21" s="36" t="s">
        <v>31</v>
      </c>
      <c r="E21" s="40"/>
      <c r="F21" s="40"/>
      <c r="G21" s="40"/>
      <c r="H21" s="40"/>
      <c r="I21" s="99"/>
      <c r="J21" s="40"/>
      <c r="K21" s="43"/>
    </row>
    <row r="22" spans="2:11" s="6" customFormat="1" ht="22.5" customHeight="1">
      <c r="B22" s="102"/>
      <c r="C22" s="103"/>
      <c r="D22" s="103"/>
      <c r="E22" s="382" t="s">
        <v>5</v>
      </c>
      <c r="F22" s="382"/>
      <c r="G22" s="382"/>
      <c r="H22" s="382"/>
      <c r="I22" s="104"/>
      <c r="J22" s="103"/>
      <c r="K22" s="105"/>
    </row>
    <row r="23" spans="2:11" s="1" customFormat="1" ht="6.95" customHeight="1">
      <c r="B23" s="39"/>
      <c r="C23" s="40"/>
      <c r="D23" s="40"/>
      <c r="E23" s="40"/>
      <c r="F23" s="40"/>
      <c r="G23" s="40"/>
      <c r="H23" s="40"/>
      <c r="I23" s="99"/>
      <c r="J23" s="40"/>
      <c r="K23" s="43"/>
    </row>
    <row r="24" spans="2:11" s="1" customFormat="1" ht="6.95" customHeight="1">
      <c r="B24" s="39"/>
      <c r="C24" s="40"/>
      <c r="D24" s="66"/>
      <c r="E24" s="66"/>
      <c r="F24" s="66"/>
      <c r="G24" s="66"/>
      <c r="H24" s="66"/>
      <c r="I24" s="106"/>
      <c r="J24" s="66"/>
      <c r="K24" s="107"/>
    </row>
    <row r="25" spans="2:11" s="1" customFormat="1" ht="25.35" customHeight="1">
      <c r="B25" s="39"/>
      <c r="C25" s="40"/>
      <c r="D25" s="108" t="s">
        <v>32</v>
      </c>
      <c r="E25" s="40"/>
      <c r="F25" s="40"/>
      <c r="G25" s="40"/>
      <c r="H25" s="40"/>
      <c r="I25" s="99"/>
      <c r="J25" s="109">
        <f>ROUND(J88,2)</f>
        <v>0</v>
      </c>
      <c r="K25" s="43"/>
    </row>
    <row r="26" spans="2:11" s="1" customFormat="1" ht="6.95" customHeight="1">
      <c r="B26" s="39"/>
      <c r="C26" s="40"/>
      <c r="D26" s="66"/>
      <c r="E26" s="66"/>
      <c r="F26" s="66"/>
      <c r="G26" s="66"/>
      <c r="H26" s="66"/>
      <c r="I26" s="106"/>
      <c r="J26" s="66"/>
      <c r="K26" s="107"/>
    </row>
    <row r="27" spans="2:11" s="1" customFormat="1" ht="14.45" customHeight="1">
      <c r="B27" s="39"/>
      <c r="C27" s="40"/>
      <c r="D27" s="40"/>
      <c r="E27" s="40"/>
      <c r="F27" s="44" t="s">
        <v>34</v>
      </c>
      <c r="G27" s="40"/>
      <c r="H27" s="40"/>
      <c r="I27" s="110" t="s">
        <v>33</v>
      </c>
      <c r="J27" s="44" t="s">
        <v>35</v>
      </c>
      <c r="K27" s="43"/>
    </row>
    <row r="28" spans="2:11" s="1" customFormat="1" ht="14.45" customHeight="1">
      <c r="B28" s="39"/>
      <c r="C28" s="40"/>
      <c r="D28" s="47" t="s">
        <v>36</v>
      </c>
      <c r="E28" s="47" t="s">
        <v>37</v>
      </c>
      <c r="F28" s="111">
        <f>ROUND(SUM(BE88:BE360), 2)</f>
        <v>0</v>
      </c>
      <c r="G28" s="40"/>
      <c r="H28" s="40"/>
      <c r="I28" s="112">
        <v>0.21</v>
      </c>
      <c r="J28" s="111">
        <f>ROUND(ROUND((SUM(BE88:BE360)), 2)*I28, 2)</f>
        <v>0</v>
      </c>
      <c r="K28" s="43"/>
    </row>
    <row r="29" spans="2:11" s="1" customFormat="1" ht="14.45" customHeight="1">
      <c r="B29" s="39"/>
      <c r="C29" s="40"/>
      <c r="D29" s="40"/>
      <c r="E29" s="47" t="s">
        <v>38</v>
      </c>
      <c r="F29" s="111">
        <f>ROUND(SUM(BF88:BF360), 2)</f>
        <v>0</v>
      </c>
      <c r="G29" s="40"/>
      <c r="H29" s="40"/>
      <c r="I29" s="112">
        <v>0.15</v>
      </c>
      <c r="J29" s="111">
        <f>ROUND(ROUND((SUM(BF88:BF360)), 2)*I29, 2)</f>
        <v>0</v>
      </c>
      <c r="K29" s="43"/>
    </row>
    <row r="30" spans="2:11" s="1" customFormat="1" ht="14.45" hidden="1" customHeight="1">
      <c r="B30" s="39"/>
      <c r="C30" s="40"/>
      <c r="D30" s="40"/>
      <c r="E30" s="47" t="s">
        <v>39</v>
      </c>
      <c r="F30" s="111">
        <f>ROUND(SUM(BG88:BG360), 2)</f>
        <v>0</v>
      </c>
      <c r="G30" s="40"/>
      <c r="H30" s="40"/>
      <c r="I30" s="112">
        <v>0.21</v>
      </c>
      <c r="J30" s="111">
        <v>0</v>
      </c>
      <c r="K30" s="43"/>
    </row>
    <row r="31" spans="2:11" s="1" customFormat="1" ht="14.45" hidden="1" customHeight="1">
      <c r="B31" s="39"/>
      <c r="C31" s="40"/>
      <c r="D31" s="40"/>
      <c r="E31" s="47" t="s">
        <v>40</v>
      </c>
      <c r="F31" s="111">
        <f>ROUND(SUM(BH88:BH360), 2)</f>
        <v>0</v>
      </c>
      <c r="G31" s="40"/>
      <c r="H31" s="40"/>
      <c r="I31" s="112">
        <v>0.15</v>
      </c>
      <c r="J31" s="111"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41</v>
      </c>
      <c r="F32" s="111">
        <f>ROUND(SUM(BI88:BI360), 2)</f>
        <v>0</v>
      </c>
      <c r="G32" s="40"/>
      <c r="H32" s="40"/>
      <c r="I32" s="112">
        <v>0</v>
      </c>
      <c r="J32" s="111">
        <v>0</v>
      </c>
      <c r="K32" s="43"/>
    </row>
    <row r="33" spans="2:11" s="1" customFormat="1" ht="6.95" customHeight="1">
      <c r="B33" s="39"/>
      <c r="C33" s="40"/>
      <c r="D33" s="40"/>
      <c r="E33" s="40"/>
      <c r="F33" s="40"/>
      <c r="G33" s="40"/>
      <c r="H33" s="40"/>
      <c r="I33" s="99"/>
      <c r="J33" s="40"/>
      <c r="K33" s="43"/>
    </row>
    <row r="34" spans="2:11" s="1" customFormat="1" ht="25.35" customHeight="1">
      <c r="B34" s="39"/>
      <c r="C34" s="113"/>
      <c r="D34" s="114" t="s">
        <v>42</v>
      </c>
      <c r="E34" s="69"/>
      <c r="F34" s="69"/>
      <c r="G34" s="115" t="s">
        <v>43</v>
      </c>
      <c r="H34" s="116" t="s">
        <v>44</v>
      </c>
      <c r="I34" s="117"/>
      <c r="J34" s="118">
        <f>SUM(J25:J32)</f>
        <v>0</v>
      </c>
      <c r="K34" s="119"/>
    </row>
    <row r="35" spans="2:11" s="1" customFormat="1" ht="14.45" customHeight="1">
      <c r="B35" s="54"/>
      <c r="C35" s="55"/>
      <c r="D35" s="55"/>
      <c r="E35" s="55"/>
      <c r="F35" s="55"/>
      <c r="G35" s="55"/>
      <c r="H35" s="55"/>
      <c r="I35" s="120"/>
      <c r="J35" s="55"/>
      <c r="K35" s="56"/>
    </row>
    <row r="39" spans="2:11" s="1" customFormat="1" ht="6.95" customHeight="1">
      <c r="B39" s="57"/>
      <c r="C39" s="58"/>
      <c r="D39" s="58"/>
      <c r="E39" s="58"/>
      <c r="F39" s="58"/>
      <c r="G39" s="58"/>
      <c r="H39" s="58"/>
      <c r="I39" s="121"/>
      <c r="J39" s="58"/>
      <c r="K39" s="122"/>
    </row>
    <row r="40" spans="2:11" s="1" customFormat="1" ht="36.950000000000003" customHeight="1">
      <c r="B40" s="39"/>
      <c r="C40" s="29" t="s">
        <v>80</v>
      </c>
      <c r="D40" s="40"/>
      <c r="E40" s="40"/>
      <c r="F40" s="40"/>
      <c r="G40" s="40"/>
      <c r="H40" s="40"/>
      <c r="I40" s="99"/>
      <c r="J40" s="40"/>
      <c r="K40" s="43"/>
    </row>
    <row r="41" spans="2:11" s="1" customFormat="1" ht="6.95" customHeight="1">
      <c r="B41" s="39"/>
      <c r="C41" s="40"/>
      <c r="D41" s="40"/>
      <c r="E41" s="40"/>
      <c r="F41" s="40"/>
      <c r="G41" s="40"/>
      <c r="H41" s="40"/>
      <c r="I41" s="99"/>
      <c r="J41" s="40"/>
      <c r="K41" s="43"/>
    </row>
    <row r="42" spans="2:11" s="1" customFormat="1" ht="14.45" customHeight="1">
      <c r="B42" s="39"/>
      <c r="C42" s="36" t="s">
        <v>19</v>
      </c>
      <c r="D42" s="40"/>
      <c r="E42" s="40"/>
      <c r="F42" s="312" t="s">
        <v>910</v>
      </c>
      <c r="G42" s="40"/>
      <c r="H42" s="40"/>
      <c r="I42" s="99"/>
      <c r="J42" s="40"/>
      <c r="K42" s="43"/>
    </row>
    <row r="43" spans="2:11" s="1" customFormat="1" ht="23.25" customHeight="1">
      <c r="B43" s="39"/>
      <c r="C43" s="40"/>
      <c r="D43" s="40"/>
      <c r="E43" s="402">
        <f>E7</f>
        <v>0</v>
      </c>
      <c r="F43" s="403"/>
      <c r="G43" s="403"/>
      <c r="H43" s="403"/>
      <c r="I43" s="99"/>
      <c r="J43" s="40"/>
      <c r="K43" s="43"/>
    </row>
    <row r="44" spans="2:11" s="1" customFormat="1" ht="6.95" customHeight="1">
      <c r="B44" s="39"/>
      <c r="C44" s="40"/>
      <c r="D44" s="40"/>
      <c r="E44" s="40"/>
      <c r="F44" s="40"/>
      <c r="G44" s="40"/>
      <c r="H44" s="40"/>
      <c r="I44" s="99"/>
      <c r="J44" s="40"/>
      <c r="K44" s="43"/>
    </row>
    <row r="45" spans="2:11" s="1" customFormat="1" ht="18" customHeight="1">
      <c r="B45" s="39"/>
      <c r="C45" s="36" t="s">
        <v>22</v>
      </c>
      <c r="D45" s="40"/>
      <c r="E45" s="40"/>
      <c r="F45" s="34" t="str">
        <f>F10</f>
        <v>Česká školní inspekce - pavilon D, Arabská 683, 160 66 Praha 6 Vokovice</v>
      </c>
      <c r="G45" s="40"/>
      <c r="H45" s="40"/>
      <c r="I45" s="100" t="s">
        <v>23</v>
      </c>
      <c r="J45" s="101">
        <v>43591</v>
      </c>
      <c r="K45" s="43"/>
    </row>
    <row r="46" spans="2:11" s="1" customFormat="1" ht="6.95" customHeight="1">
      <c r="B46" s="39"/>
      <c r="C46" s="40"/>
      <c r="D46" s="40"/>
      <c r="E46" s="40"/>
      <c r="F46" s="40"/>
      <c r="G46" s="40"/>
      <c r="H46" s="40"/>
      <c r="I46" s="99"/>
      <c r="J46" s="40"/>
      <c r="K46" s="43"/>
    </row>
    <row r="47" spans="2:11" s="1" customFormat="1" ht="15">
      <c r="B47" s="39"/>
      <c r="C47" s="36" t="s">
        <v>24</v>
      </c>
      <c r="D47" s="40"/>
      <c r="E47" s="40"/>
      <c r="F47" s="311" t="s">
        <v>914</v>
      </c>
      <c r="G47" s="40"/>
      <c r="H47" s="40"/>
      <c r="I47" s="100" t="s">
        <v>29</v>
      </c>
      <c r="J47" s="34" t="str">
        <f>E19</f>
        <v xml:space="preserve"> </v>
      </c>
      <c r="K47" s="43"/>
    </row>
    <row r="48" spans="2:11" s="1" customFormat="1" ht="14.45" customHeight="1">
      <c r="B48" s="39"/>
      <c r="C48" s="36" t="s">
        <v>927</v>
      </c>
      <c r="D48" s="40"/>
      <c r="E48" s="40"/>
      <c r="F48" s="34" t="str">
        <f>IF(E16="","",E16)</f>
        <v/>
      </c>
      <c r="G48" s="40"/>
      <c r="H48" s="40"/>
      <c r="I48" s="99"/>
      <c r="J48" s="40"/>
      <c r="K48" s="43"/>
    </row>
    <row r="49" spans="2:47" s="1" customFormat="1" ht="10.35" customHeight="1">
      <c r="B49" s="39"/>
      <c r="C49" s="40"/>
      <c r="D49" s="40"/>
      <c r="E49" s="40"/>
      <c r="F49" s="40"/>
      <c r="G49" s="40"/>
      <c r="H49" s="40"/>
      <c r="I49" s="99"/>
      <c r="J49" s="40"/>
      <c r="K49" s="43"/>
    </row>
    <row r="50" spans="2:47" s="1" customFormat="1" ht="29.25" customHeight="1">
      <c r="B50" s="39"/>
      <c r="C50" s="123" t="s">
        <v>81</v>
      </c>
      <c r="D50" s="113"/>
      <c r="E50" s="113"/>
      <c r="F50" s="113"/>
      <c r="G50" s="113"/>
      <c r="H50" s="113"/>
      <c r="I50" s="124"/>
      <c r="J50" s="125" t="s">
        <v>82</v>
      </c>
      <c r="K50" s="126"/>
    </row>
    <row r="51" spans="2:47" s="1" customFormat="1" ht="10.35" customHeight="1">
      <c r="B51" s="39"/>
      <c r="C51" s="40"/>
      <c r="D51" s="40"/>
      <c r="E51" s="40"/>
      <c r="F51" s="40"/>
      <c r="G51" s="40"/>
      <c r="H51" s="40"/>
      <c r="I51" s="99"/>
      <c r="J51" s="40"/>
      <c r="K51" s="43"/>
    </row>
    <row r="52" spans="2:47" s="1" customFormat="1" ht="29.25" customHeight="1">
      <c r="B52" s="39"/>
      <c r="C52" s="127" t="s">
        <v>83</v>
      </c>
      <c r="D52" s="40"/>
      <c r="E52" s="40"/>
      <c r="F52" s="40"/>
      <c r="G52" s="40"/>
      <c r="H52" s="40"/>
      <c r="I52" s="99"/>
      <c r="J52" s="109">
        <f>J88</f>
        <v>0</v>
      </c>
      <c r="K52" s="43"/>
      <c r="AU52" s="23" t="s">
        <v>84</v>
      </c>
    </row>
    <row r="53" spans="2:47" s="7" customFormat="1" ht="24.95" customHeight="1">
      <c r="B53" s="128"/>
      <c r="C53" s="129"/>
      <c r="D53" s="130" t="s">
        <v>85</v>
      </c>
      <c r="E53" s="131"/>
      <c r="F53" s="131"/>
      <c r="G53" s="131"/>
      <c r="H53" s="131"/>
      <c r="I53" s="132"/>
      <c r="J53" s="133">
        <f>J89</f>
        <v>0</v>
      </c>
      <c r="K53" s="134"/>
    </row>
    <row r="54" spans="2:47" s="8" customFormat="1" ht="19.899999999999999" customHeight="1">
      <c r="B54" s="135"/>
      <c r="C54" s="136"/>
      <c r="D54" s="137" t="s">
        <v>86</v>
      </c>
      <c r="E54" s="138"/>
      <c r="F54" s="138"/>
      <c r="G54" s="138"/>
      <c r="H54" s="138"/>
      <c r="I54" s="139"/>
      <c r="J54" s="140">
        <f>J90</f>
        <v>0</v>
      </c>
      <c r="K54" s="141"/>
    </row>
    <row r="55" spans="2:47" s="8" customFormat="1" ht="19.899999999999999" customHeight="1">
      <c r="B55" s="135"/>
      <c r="C55" s="136"/>
      <c r="D55" s="137" t="s">
        <v>87</v>
      </c>
      <c r="E55" s="138"/>
      <c r="F55" s="138"/>
      <c r="G55" s="138"/>
      <c r="H55" s="138"/>
      <c r="I55" s="139"/>
      <c r="J55" s="140">
        <f>J96</f>
        <v>0</v>
      </c>
      <c r="K55" s="141"/>
    </row>
    <row r="56" spans="2:47" s="8" customFormat="1" ht="19.899999999999999" customHeight="1">
      <c r="B56" s="135"/>
      <c r="C56" s="136"/>
      <c r="D56" s="137" t="s">
        <v>88</v>
      </c>
      <c r="E56" s="138"/>
      <c r="F56" s="138"/>
      <c r="G56" s="138"/>
      <c r="H56" s="138"/>
      <c r="I56" s="139"/>
      <c r="J56" s="140">
        <f>J103</f>
        <v>0</v>
      </c>
      <c r="K56" s="141"/>
    </row>
    <row r="57" spans="2:47" s="8" customFormat="1" ht="19.899999999999999" customHeight="1">
      <c r="B57" s="135"/>
      <c r="C57" s="136"/>
      <c r="D57" s="137" t="s">
        <v>89</v>
      </c>
      <c r="E57" s="138"/>
      <c r="F57" s="138"/>
      <c r="G57" s="138"/>
      <c r="H57" s="138"/>
      <c r="I57" s="139"/>
      <c r="J57" s="140">
        <f>J109</f>
        <v>0</v>
      </c>
      <c r="K57" s="141"/>
    </row>
    <row r="58" spans="2:47" s="7" customFormat="1" ht="24.95" customHeight="1">
      <c r="B58" s="128"/>
      <c r="C58" s="129"/>
      <c r="D58" s="130" t="s">
        <v>90</v>
      </c>
      <c r="E58" s="131"/>
      <c r="F58" s="131"/>
      <c r="G58" s="131"/>
      <c r="H58" s="131"/>
      <c r="I58" s="132"/>
      <c r="J58" s="133">
        <f>J111</f>
        <v>0</v>
      </c>
      <c r="K58" s="134"/>
    </row>
    <row r="59" spans="2:47" s="8" customFormat="1" ht="19.899999999999999" customHeight="1">
      <c r="B59" s="135"/>
      <c r="C59" s="136"/>
      <c r="D59" s="137" t="s">
        <v>91</v>
      </c>
      <c r="E59" s="138"/>
      <c r="F59" s="138"/>
      <c r="G59" s="138"/>
      <c r="H59" s="138"/>
      <c r="I59" s="139"/>
      <c r="J59" s="140">
        <f>J112</f>
        <v>0</v>
      </c>
      <c r="K59" s="141"/>
    </row>
    <row r="60" spans="2:47" s="8" customFormat="1" ht="19.899999999999999" customHeight="1">
      <c r="B60" s="135"/>
      <c r="C60" s="136"/>
      <c r="D60" s="137" t="s">
        <v>92</v>
      </c>
      <c r="E60" s="323"/>
      <c r="F60" s="323"/>
      <c r="G60" s="323"/>
      <c r="H60" s="323"/>
      <c r="I60" s="324"/>
      <c r="J60" s="325">
        <f>J161</f>
        <v>0</v>
      </c>
      <c r="K60" s="141"/>
    </row>
    <row r="61" spans="2:47" s="8" customFormat="1" ht="19.899999999999999" customHeight="1">
      <c r="B61" s="135"/>
      <c r="C61" s="136"/>
      <c r="D61" s="137" t="s">
        <v>93</v>
      </c>
      <c r="E61" s="323"/>
      <c r="F61" s="323"/>
      <c r="G61" s="323"/>
      <c r="H61" s="323"/>
      <c r="I61" s="324"/>
      <c r="J61" s="325">
        <f>J197</f>
        <v>0</v>
      </c>
      <c r="K61" s="141"/>
    </row>
    <row r="62" spans="2:47" s="8" customFormat="1" ht="19.899999999999999" customHeight="1">
      <c r="B62" s="135"/>
      <c r="C62" s="136"/>
      <c r="D62" s="137" t="s">
        <v>94</v>
      </c>
      <c r="E62" s="138"/>
      <c r="F62" s="138"/>
      <c r="G62" s="138"/>
      <c r="H62" s="138"/>
      <c r="I62" s="139"/>
      <c r="J62" s="140">
        <f>J210</f>
        <v>0</v>
      </c>
      <c r="K62" s="141"/>
    </row>
    <row r="63" spans="2:47" s="8" customFormat="1" ht="19.899999999999999" customHeight="1">
      <c r="B63" s="135"/>
      <c r="C63" s="136"/>
      <c r="D63" s="137" t="s">
        <v>95</v>
      </c>
      <c r="E63" s="138"/>
      <c r="F63" s="138"/>
      <c r="G63" s="138"/>
      <c r="H63" s="138"/>
      <c r="I63" s="139"/>
      <c r="J63" s="140">
        <f>J228</f>
        <v>0</v>
      </c>
      <c r="K63" s="141"/>
    </row>
    <row r="64" spans="2:47" s="8" customFormat="1" ht="19.899999999999999" customHeight="1">
      <c r="B64" s="135"/>
      <c r="C64" s="136"/>
      <c r="D64" s="137" t="s">
        <v>96</v>
      </c>
      <c r="E64" s="138"/>
      <c r="F64" s="138"/>
      <c r="G64" s="138"/>
      <c r="H64" s="138"/>
      <c r="I64" s="139"/>
      <c r="J64" s="140">
        <f>J274</f>
        <v>0</v>
      </c>
      <c r="K64" s="141"/>
    </row>
    <row r="65" spans="2:12" s="8" customFormat="1" ht="19.899999999999999" customHeight="1">
      <c r="B65" s="135"/>
      <c r="C65" s="136"/>
      <c r="D65" s="137" t="s">
        <v>97</v>
      </c>
      <c r="E65" s="138"/>
      <c r="F65" s="138"/>
      <c r="G65" s="138"/>
      <c r="H65" s="138"/>
      <c r="I65" s="139"/>
      <c r="J65" s="140">
        <f>J281</f>
        <v>0</v>
      </c>
      <c r="K65" s="141"/>
    </row>
    <row r="66" spans="2:12" s="8" customFormat="1" ht="19.899999999999999" customHeight="1">
      <c r="B66" s="135"/>
      <c r="C66" s="136"/>
      <c r="D66" s="137" t="s">
        <v>98</v>
      </c>
      <c r="E66" s="138"/>
      <c r="F66" s="138"/>
      <c r="G66" s="138"/>
      <c r="H66" s="138"/>
      <c r="I66" s="139"/>
      <c r="J66" s="140">
        <f>J288</f>
        <v>0</v>
      </c>
      <c r="K66" s="141"/>
    </row>
    <row r="67" spans="2:12" s="8" customFormat="1" ht="19.899999999999999" customHeight="1">
      <c r="B67" s="135"/>
      <c r="C67" s="136"/>
      <c r="D67" s="137" t="s">
        <v>99</v>
      </c>
      <c r="E67" s="138"/>
      <c r="F67" s="138"/>
      <c r="G67" s="138"/>
      <c r="H67" s="138"/>
      <c r="I67" s="139"/>
      <c r="J67" s="140">
        <f>J297</f>
        <v>0</v>
      </c>
      <c r="K67" s="141"/>
    </row>
    <row r="68" spans="2:12" s="8" customFormat="1" ht="19.899999999999999" customHeight="1">
      <c r="B68" s="135"/>
      <c r="C68" s="136"/>
      <c r="D68" s="137" t="s">
        <v>100</v>
      </c>
      <c r="E68" s="138"/>
      <c r="F68" s="138"/>
      <c r="G68" s="138"/>
      <c r="H68" s="138"/>
      <c r="I68" s="139"/>
      <c r="J68" s="140">
        <f>J322</f>
        <v>0</v>
      </c>
      <c r="K68" s="141"/>
    </row>
    <row r="69" spans="2:12" s="7" customFormat="1" ht="24.95" customHeight="1">
      <c r="B69" s="128"/>
      <c r="C69" s="129"/>
      <c r="D69" s="130" t="s">
        <v>101</v>
      </c>
      <c r="E69" s="131"/>
      <c r="F69" s="131"/>
      <c r="G69" s="131"/>
      <c r="H69" s="131"/>
      <c r="I69" s="132"/>
      <c r="J69" s="133">
        <f>J348</f>
        <v>0</v>
      </c>
      <c r="K69" s="134"/>
    </row>
    <row r="70" spans="2:12" s="7" customFormat="1" ht="24.95" customHeight="1">
      <c r="B70" s="128"/>
      <c r="C70" s="129"/>
      <c r="D70" s="130" t="s">
        <v>102</v>
      </c>
      <c r="E70" s="131"/>
      <c r="F70" s="131"/>
      <c r="G70" s="131"/>
      <c r="H70" s="131"/>
      <c r="I70" s="132"/>
      <c r="J70" s="133">
        <f>J358</f>
        <v>0</v>
      </c>
      <c r="K70" s="134"/>
    </row>
    <row r="71" spans="2:12" s="1" customFormat="1" ht="21.75" customHeight="1">
      <c r="B71" s="39"/>
      <c r="C71" s="40"/>
      <c r="D71" s="40"/>
      <c r="E71" s="40"/>
      <c r="F71" s="40"/>
      <c r="G71" s="40"/>
      <c r="H71" s="40"/>
      <c r="I71" s="99"/>
      <c r="J71" s="40"/>
      <c r="K71" s="43"/>
    </row>
    <row r="72" spans="2:12" s="1" customFormat="1" ht="6.95" customHeight="1">
      <c r="B72" s="54"/>
      <c r="C72" s="55"/>
      <c r="D72" s="55"/>
      <c r="E72" s="55"/>
      <c r="F72" s="55"/>
      <c r="G72" s="55"/>
      <c r="H72" s="55"/>
      <c r="I72" s="120"/>
      <c r="J72" s="55"/>
      <c r="K72" s="56"/>
    </row>
    <row r="76" spans="2:12" s="1" customFormat="1" ht="6.95" customHeight="1">
      <c r="B76" s="57"/>
      <c r="C76" s="58"/>
      <c r="D76" s="58"/>
      <c r="E76" s="58"/>
      <c r="F76" s="58"/>
      <c r="G76" s="58"/>
      <c r="H76" s="58"/>
      <c r="I76" s="121"/>
      <c r="J76" s="58"/>
      <c r="K76" s="58"/>
      <c r="L76" s="39"/>
    </row>
    <row r="77" spans="2:12" s="1" customFormat="1" ht="36.950000000000003" customHeight="1">
      <c r="B77" s="39"/>
      <c r="C77" s="59" t="s">
        <v>103</v>
      </c>
      <c r="L77" s="39"/>
    </row>
    <row r="78" spans="2:12" s="1" customFormat="1" ht="6.95" customHeight="1">
      <c r="B78" s="39"/>
      <c r="L78" s="39"/>
    </row>
    <row r="79" spans="2:12" s="1" customFormat="1" ht="14.45" customHeight="1">
      <c r="B79" s="39"/>
      <c r="C79" s="61" t="s">
        <v>19</v>
      </c>
      <c r="F79" s="312" t="s">
        <v>910</v>
      </c>
      <c r="L79" s="39"/>
    </row>
    <row r="80" spans="2:12" s="1" customFormat="1" ht="23.25" customHeight="1">
      <c r="B80" s="39"/>
      <c r="E80" s="390">
        <f>E7</f>
        <v>0</v>
      </c>
      <c r="F80" s="404"/>
      <c r="G80" s="404"/>
      <c r="H80" s="404"/>
      <c r="L80" s="39"/>
    </row>
    <row r="81" spans="2:65" s="1" customFormat="1" ht="6.95" customHeight="1">
      <c r="B81" s="39"/>
      <c r="L81" s="39"/>
    </row>
    <row r="82" spans="2:65" s="1" customFormat="1" ht="18" customHeight="1">
      <c r="B82" s="39"/>
      <c r="C82" s="61" t="s">
        <v>22</v>
      </c>
      <c r="F82" s="142" t="str">
        <f>F10</f>
        <v>Česká školní inspekce - pavilon D, Arabská 683, 160 66 Praha 6 Vokovice</v>
      </c>
      <c r="I82" s="143" t="s">
        <v>23</v>
      </c>
      <c r="J82" s="65">
        <f>IF(J10="","",J10)</f>
        <v>43591</v>
      </c>
      <c r="L82" s="39"/>
    </row>
    <row r="83" spans="2:65" s="1" customFormat="1" ht="6.95" customHeight="1">
      <c r="B83" s="39"/>
      <c r="L83" s="39"/>
    </row>
    <row r="84" spans="2:65" s="1" customFormat="1" ht="15">
      <c r="B84" s="39"/>
      <c r="C84" s="61" t="s">
        <v>24</v>
      </c>
      <c r="F84" s="311" t="s">
        <v>914</v>
      </c>
      <c r="I84" s="143" t="s">
        <v>29</v>
      </c>
      <c r="J84" s="142" t="str">
        <f>E19</f>
        <v xml:space="preserve"> </v>
      </c>
      <c r="L84" s="39"/>
    </row>
    <row r="85" spans="2:65" s="1" customFormat="1" ht="14.45" customHeight="1">
      <c r="B85" s="39"/>
      <c r="C85" s="61" t="s">
        <v>927</v>
      </c>
      <c r="F85" s="142" t="str">
        <f>IF(E16="","",E16)</f>
        <v/>
      </c>
      <c r="L85" s="39"/>
    </row>
    <row r="86" spans="2:65" s="1" customFormat="1" ht="10.35" customHeight="1">
      <c r="B86" s="39"/>
      <c r="L86" s="39"/>
    </row>
    <row r="87" spans="2:65" s="9" customFormat="1" ht="29.25" customHeight="1">
      <c r="B87" s="144"/>
      <c r="C87" s="145" t="s">
        <v>104</v>
      </c>
      <c r="D87" s="146" t="s">
        <v>51</v>
      </c>
      <c r="E87" s="146" t="s">
        <v>47</v>
      </c>
      <c r="F87" s="146" t="s">
        <v>105</v>
      </c>
      <c r="G87" s="146" t="s">
        <v>106</v>
      </c>
      <c r="H87" s="146" t="s">
        <v>107</v>
      </c>
      <c r="I87" s="147" t="s">
        <v>108</v>
      </c>
      <c r="J87" s="146" t="s">
        <v>82</v>
      </c>
      <c r="K87" s="148" t="s">
        <v>109</v>
      </c>
      <c r="L87" s="144"/>
      <c r="M87" s="71" t="s">
        <v>110</v>
      </c>
      <c r="N87" s="72" t="s">
        <v>36</v>
      </c>
      <c r="O87" s="72" t="s">
        <v>111</v>
      </c>
      <c r="P87" s="72" t="s">
        <v>112</v>
      </c>
      <c r="Q87" s="72" t="s">
        <v>113</v>
      </c>
      <c r="R87" s="72" t="s">
        <v>114</v>
      </c>
      <c r="S87" s="72" t="s">
        <v>115</v>
      </c>
      <c r="T87" s="73" t="s">
        <v>116</v>
      </c>
    </row>
    <row r="88" spans="2:65" s="1" customFormat="1" ht="29.25" customHeight="1">
      <c r="B88" s="39"/>
      <c r="C88" s="75" t="s">
        <v>83</v>
      </c>
      <c r="J88" s="149">
        <f>BK88</f>
        <v>0</v>
      </c>
      <c r="L88" s="39"/>
      <c r="M88" s="74"/>
      <c r="N88" s="66"/>
      <c r="O88" s="66"/>
      <c r="P88" s="150">
        <f>P89+P111+P348+P358</f>
        <v>0</v>
      </c>
      <c r="Q88" s="66"/>
      <c r="R88" s="150">
        <f>R89+R111+R348+R358</f>
        <v>11.556940120000002</v>
      </c>
      <c r="S88" s="66"/>
      <c r="T88" s="151">
        <f>T89+T111+T348+T358</f>
        <v>0.47817999999999999</v>
      </c>
      <c r="AT88" s="23" t="s">
        <v>65</v>
      </c>
      <c r="AU88" s="23" t="s">
        <v>84</v>
      </c>
      <c r="BK88" s="152">
        <f>BK89+BK111+BK348+BK358</f>
        <v>0</v>
      </c>
    </row>
    <row r="89" spans="2:65" s="10" customFormat="1" ht="37.35" customHeight="1">
      <c r="B89" s="153"/>
      <c r="D89" s="154" t="s">
        <v>65</v>
      </c>
      <c r="E89" s="155" t="s">
        <v>117</v>
      </c>
      <c r="F89" s="155" t="s">
        <v>118</v>
      </c>
      <c r="I89" s="156"/>
      <c r="J89" s="157">
        <f>BK89</f>
        <v>0</v>
      </c>
      <c r="L89" s="153"/>
      <c r="M89" s="158"/>
      <c r="N89" s="159"/>
      <c r="O89" s="159"/>
      <c r="P89" s="160">
        <f>P90+P96+P103+P109</f>
        <v>0</v>
      </c>
      <c r="Q89" s="159"/>
      <c r="R89" s="160">
        <f>R90+R96+R103+R109</f>
        <v>3.5629999999999995E-2</v>
      </c>
      <c r="S89" s="159"/>
      <c r="T89" s="161">
        <f>T90+T96+T103+T109</f>
        <v>0</v>
      </c>
      <c r="AR89" s="154" t="s">
        <v>71</v>
      </c>
      <c r="AT89" s="162" t="s">
        <v>65</v>
      </c>
      <c r="AU89" s="162" t="s">
        <v>66</v>
      </c>
      <c r="AY89" s="154" t="s">
        <v>119</v>
      </c>
      <c r="BK89" s="163">
        <f>BK90+BK96+BK103+BK109</f>
        <v>0</v>
      </c>
    </row>
    <row r="90" spans="2:65" s="10" customFormat="1" ht="19.899999999999999" customHeight="1">
      <c r="B90" s="153"/>
      <c r="D90" s="164" t="s">
        <v>65</v>
      </c>
      <c r="E90" s="165" t="s">
        <v>120</v>
      </c>
      <c r="F90" s="165" t="s">
        <v>121</v>
      </c>
      <c r="I90" s="156"/>
      <c r="J90" s="166">
        <f>BK90</f>
        <v>0</v>
      </c>
      <c r="L90" s="153"/>
      <c r="M90" s="158"/>
      <c r="N90" s="159"/>
      <c r="O90" s="159"/>
      <c r="P90" s="160">
        <f>SUM(P91:P95)</f>
        <v>0</v>
      </c>
      <c r="Q90" s="159"/>
      <c r="R90" s="160">
        <f>SUM(R91:R95)</f>
        <v>7.92E-3</v>
      </c>
      <c r="S90" s="159"/>
      <c r="T90" s="161">
        <f>SUM(T91:T95)</f>
        <v>0</v>
      </c>
      <c r="AR90" s="154" t="s">
        <v>71</v>
      </c>
      <c r="AT90" s="162" t="s">
        <v>65</v>
      </c>
      <c r="AU90" s="162" t="s">
        <v>71</v>
      </c>
      <c r="AY90" s="154" t="s">
        <v>119</v>
      </c>
      <c r="BK90" s="163">
        <f>SUM(BK91:BK95)</f>
        <v>0</v>
      </c>
    </row>
    <row r="91" spans="2:65" s="1" customFormat="1" ht="31.5" customHeight="1">
      <c r="B91" s="167"/>
      <c r="C91" s="168" t="s">
        <v>71</v>
      </c>
      <c r="D91" s="168" t="s">
        <v>122</v>
      </c>
      <c r="E91" s="169" t="s">
        <v>123</v>
      </c>
      <c r="F91" s="170" t="s">
        <v>124</v>
      </c>
      <c r="G91" s="171" t="s">
        <v>125</v>
      </c>
      <c r="H91" s="172">
        <v>66</v>
      </c>
      <c r="I91" s="173"/>
      <c r="J91" s="174">
        <f>ROUND(I91*H91,2)</f>
        <v>0</v>
      </c>
      <c r="K91" s="170" t="s">
        <v>126</v>
      </c>
      <c r="L91" s="39"/>
      <c r="M91" s="175" t="s">
        <v>5</v>
      </c>
      <c r="N91" s="176" t="s">
        <v>37</v>
      </c>
      <c r="O91" s="40"/>
      <c r="P91" s="177">
        <f>O91*H91</f>
        <v>0</v>
      </c>
      <c r="Q91" s="177">
        <v>1.2E-4</v>
      </c>
      <c r="R91" s="177">
        <f>Q91*H91</f>
        <v>7.92E-3</v>
      </c>
      <c r="S91" s="177">
        <v>0</v>
      </c>
      <c r="T91" s="178">
        <f>S91*H91</f>
        <v>0</v>
      </c>
      <c r="AR91" s="23" t="s">
        <v>127</v>
      </c>
      <c r="AT91" s="23" t="s">
        <v>122</v>
      </c>
      <c r="AU91" s="23" t="s">
        <v>78</v>
      </c>
      <c r="AY91" s="23" t="s">
        <v>119</v>
      </c>
      <c r="BE91" s="179">
        <f>IF(N91="základní",J91,0)</f>
        <v>0</v>
      </c>
      <c r="BF91" s="179">
        <f>IF(N91="snížená",J91,0)</f>
        <v>0</v>
      </c>
      <c r="BG91" s="179">
        <f>IF(N91="zákl. přenesená",J91,0)</f>
        <v>0</v>
      </c>
      <c r="BH91" s="179">
        <f>IF(N91="sníž. přenesená",J91,0)</f>
        <v>0</v>
      </c>
      <c r="BI91" s="179">
        <f>IF(N91="nulová",J91,0)</f>
        <v>0</v>
      </c>
      <c r="BJ91" s="23" t="s">
        <v>71</v>
      </c>
      <c r="BK91" s="179">
        <f>ROUND(I91*H91,2)</f>
        <v>0</v>
      </c>
      <c r="BL91" s="23" t="s">
        <v>127</v>
      </c>
      <c r="BM91" s="23" t="s">
        <v>128</v>
      </c>
    </row>
    <row r="92" spans="2:65" s="11" customFormat="1">
      <c r="B92" s="180"/>
      <c r="D92" s="181" t="s">
        <v>129</v>
      </c>
      <c r="E92" s="182" t="s">
        <v>5</v>
      </c>
      <c r="F92" s="183" t="s">
        <v>130</v>
      </c>
      <c r="H92" s="184" t="s">
        <v>5</v>
      </c>
      <c r="I92" s="185"/>
      <c r="L92" s="180"/>
      <c r="M92" s="186"/>
      <c r="N92" s="187"/>
      <c r="O92" s="187"/>
      <c r="P92" s="187"/>
      <c r="Q92" s="187"/>
      <c r="R92" s="187"/>
      <c r="S92" s="187"/>
      <c r="T92" s="188"/>
      <c r="AT92" s="184" t="s">
        <v>129</v>
      </c>
      <c r="AU92" s="184" t="s">
        <v>78</v>
      </c>
      <c r="AV92" s="11" t="s">
        <v>71</v>
      </c>
      <c r="AW92" s="11" t="s">
        <v>30</v>
      </c>
      <c r="AX92" s="11" t="s">
        <v>66</v>
      </c>
      <c r="AY92" s="184" t="s">
        <v>119</v>
      </c>
    </row>
    <row r="93" spans="2:65" s="12" customFormat="1">
      <c r="B93" s="189"/>
      <c r="D93" s="181" t="s">
        <v>129</v>
      </c>
      <c r="E93" s="190" t="s">
        <v>5</v>
      </c>
      <c r="F93" s="191" t="s">
        <v>131</v>
      </c>
      <c r="H93" s="192">
        <v>46</v>
      </c>
      <c r="I93" s="193"/>
      <c r="L93" s="189"/>
      <c r="M93" s="194"/>
      <c r="N93" s="195"/>
      <c r="O93" s="195"/>
      <c r="P93" s="195"/>
      <c r="Q93" s="195"/>
      <c r="R93" s="195"/>
      <c r="S93" s="195"/>
      <c r="T93" s="196"/>
      <c r="AT93" s="190" t="s">
        <v>129</v>
      </c>
      <c r="AU93" s="190" t="s">
        <v>78</v>
      </c>
      <c r="AV93" s="12" t="s">
        <v>78</v>
      </c>
      <c r="AW93" s="12" t="s">
        <v>30</v>
      </c>
      <c r="AX93" s="12" t="s">
        <v>66</v>
      </c>
      <c r="AY93" s="190" t="s">
        <v>119</v>
      </c>
    </row>
    <row r="94" spans="2:65" s="12" customFormat="1">
      <c r="B94" s="189"/>
      <c r="D94" s="181" t="s">
        <v>129</v>
      </c>
      <c r="E94" s="190" t="s">
        <v>5</v>
      </c>
      <c r="F94" s="191" t="s">
        <v>132</v>
      </c>
      <c r="H94" s="192">
        <v>20</v>
      </c>
      <c r="I94" s="193"/>
      <c r="L94" s="189"/>
      <c r="M94" s="194"/>
      <c r="N94" s="195"/>
      <c r="O94" s="195"/>
      <c r="P94" s="195"/>
      <c r="Q94" s="195"/>
      <c r="R94" s="195"/>
      <c r="S94" s="195"/>
      <c r="T94" s="196"/>
      <c r="AT94" s="190" t="s">
        <v>129</v>
      </c>
      <c r="AU94" s="190" t="s">
        <v>78</v>
      </c>
      <c r="AV94" s="12" t="s">
        <v>78</v>
      </c>
      <c r="AW94" s="12" t="s">
        <v>30</v>
      </c>
      <c r="AX94" s="12" t="s">
        <v>66</v>
      </c>
      <c r="AY94" s="190" t="s">
        <v>119</v>
      </c>
    </row>
    <row r="95" spans="2:65" s="13" customFormat="1">
      <c r="B95" s="197"/>
      <c r="D95" s="181" t="s">
        <v>129</v>
      </c>
      <c r="E95" s="198" t="s">
        <v>5</v>
      </c>
      <c r="F95" s="199" t="s">
        <v>133</v>
      </c>
      <c r="H95" s="200">
        <v>66</v>
      </c>
      <c r="I95" s="201"/>
      <c r="L95" s="197"/>
      <c r="M95" s="202"/>
      <c r="N95" s="203"/>
      <c r="O95" s="203"/>
      <c r="P95" s="203"/>
      <c r="Q95" s="203"/>
      <c r="R95" s="203"/>
      <c r="S95" s="203"/>
      <c r="T95" s="204"/>
      <c r="AT95" s="205" t="s">
        <v>129</v>
      </c>
      <c r="AU95" s="205" t="s">
        <v>78</v>
      </c>
      <c r="AV95" s="13" t="s">
        <v>127</v>
      </c>
      <c r="AW95" s="13" t="s">
        <v>30</v>
      </c>
      <c r="AX95" s="13" t="s">
        <v>71</v>
      </c>
      <c r="AY95" s="205" t="s">
        <v>119</v>
      </c>
    </row>
    <row r="96" spans="2:65" s="10" customFormat="1" ht="29.85" customHeight="1">
      <c r="B96" s="153"/>
      <c r="D96" s="164" t="s">
        <v>65</v>
      </c>
      <c r="E96" s="165" t="s">
        <v>134</v>
      </c>
      <c r="F96" s="165" t="s">
        <v>135</v>
      </c>
      <c r="I96" s="156"/>
      <c r="J96" s="166">
        <f>BK96</f>
        <v>0</v>
      </c>
      <c r="L96" s="153"/>
      <c r="M96" s="158"/>
      <c r="N96" s="159"/>
      <c r="O96" s="159"/>
      <c r="P96" s="160">
        <f>SUM(P97:P102)</f>
        <v>0</v>
      </c>
      <c r="Q96" s="159"/>
      <c r="R96" s="160">
        <f>SUM(R97:R102)</f>
        <v>2.7709999999999999E-2</v>
      </c>
      <c r="S96" s="159"/>
      <c r="T96" s="161">
        <f>SUM(T97:T102)</f>
        <v>0</v>
      </c>
      <c r="AR96" s="154" t="s">
        <v>71</v>
      </c>
      <c r="AT96" s="162" t="s">
        <v>65</v>
      </c>
      <c r="AU96" s="162" t="s">
        <v>71</v>
      </c>
      <c r="AY96" s="154" t="s">
        <v>119</v>
      </c>
      <c r="BK96" s="163">
        <f>SUM(BK97:BK102)</f>
        <v>0</v>
      </c>
    </row>
    <row r="97" spans="2:65" s="1" customFormat="1" ht="31.5" customHeight="1">
      <c r="B97" s="167"/>
      <c r="C97" s="168" t="s">
        <v>78</v>
      </c>
      <c r="D97" s="168" t="s">
        <v>122</v>
      </c>
      <c r="E97" s="169" t="s">
        <v>136</v>
      </c>
      <c r="F97" s="170" t="s">
        <v>137</v>
      </c>
      <c r="G97" s="171" t="s">
        <v>125</v>
      </c>
      <c r="H97" s="172">
        <v>163</v>
      </c>
      <c r="I97" s="173"/>
      <c r="J97" s="174">
        <f>ROUND(I97*H97,2)</f>
        <v>0</v>
      </c>
      <c r="K97" s="170" t="s">
        <v>126</v>
      </c>
      <c r="L97" s="39"/>
      <c r="M97" s="175" t="s">
        <v>5</v>
      </c>
      <c r="N97" s="176" t="s">
        <v>37</v>
      </c>
      <c r="O97" s="40"/>
      <c r="P97" s="177">
        <f>O97*H97</f>
        <v>0</v>
      </c>
      <c r="Q97" s="177">
        <v>1.2999999999999999E-4</v>
      </c>
      <c r="R97" s="177">
        <f>Q97*H97</f>
        <v>2.1189999999999997E-2</v>
      </c>
      <c r="S97" s="177">
        <v>0</v>
      </c>
      <c r="T97" s="178">
        <f>S97*H97</f>
        <v>0</v>
      </c>
      <c r="AR97" s="23" t="s">
        <v>127</v>
      </c>
      <c r="AT97" s="23" t="s">
        <v>122</v>
      </c>
      <c r="AU97" s="23" t="s">
        <v>78</v>
      </c>
      <c r="AY97" s="23" t="s">
        <v>119</v>
      </c>
      <c r="BE97" s="179">
        <f>IF(N97="základní",J97,0)</f>
        <v>0</v>
      </c>
      <c r="BF97" s="179">
        <f>IF(N97="snížená",J97,0)</f>
        <v>0</v>
      </c>
      <c r="BG97" s="179">
        <f>IF(N97="zákl. přenesená",J97,0)</f>
        <v>0</v>
      </c>
      <c r="BH97" s="179">
        <f>IF(N97="sníž. přenesená",J97,0)</f>
        <v>0</v>
      </c>
      <c r="BI97" s="179">
        <f>IF(N97="nulová",J97,0)</f>
        <v>0</v>
      </c>
      <c r="BJ97" s="23" t="s">
        <v>71</v>
      </c>
      <c r="BK97" s="179">
        <f>ROUND(I97*H97,2)</f>
        <v>0</v>
      </c>
      <c r="BL97" s="23" t="s">
        <v>127</v>
      </c>
      <c r="BM97" s="23" t="s">
        <v>138</v>
      </c>
    </row>
    <row r="98" spans="2:65" s="11" customFormat="1">
      <c r="B98" s="180"/>
      <c r="D98" s="181" t="s">
        <v>129</v>
      </c>
      <c r="E98" s="182" t="s">
        <v>5</v>
      </c>
      <c r="F98" s="183" t="s">
        <v>139</v>
      </c>
      <c r="H98" s="184" t="s">
        <v>5</v>
      </c>
      <c r="I98" s="185"/>
      <c r="L98" s="180"/>
      <c r="M98" s="186"/>
      <c r="N98" s="187"/>
      <c r="O98" s="187"/>
      <c r="P98" s="187"/>
      <c r="Q98" s="187"/>
      <c r="R98" s="187"/>
      <c r="S98" s="187"/>
      <c r="T98" s="188"/>
      <c r="AT98" s="184" t="s">
        <v>129</v>
      </c>
      <c r="AU98" s="184" t="s">
        <v>78</v>
      </c>
      <c r="AV98" s="11" t="s">
        <v>71</v>
      </c>
      <c r="AW98" s="11" t="s">
        <v>30</v>
      </c>
      <c r="AX98" s="11" t="s">
        <v>66</v>
      </c>
      <c r="AY98" s="184" t="s">
        <v>119</v>
      </c>
    </row>
    <row r="99" spans="2:65" s="12" customFormat="1">
      <c r="B99" s="189"/>
      <c r="D99" s="206" t="s">
        <v>129</v>
      </c>
      <c r="E99" s="207" t="s">
        <v>5</v>
      </c>
      <c r="F99" s="208" t="s">
        <v>140</v>
      </c>
      <c r="H99" s="209">
        <v>163</v>
      </c>
      <c r="I99" s="193"/>
      <c r="L99" s="189"/>
      <c r="M99" s="194"/>
      <c r="N99" s="195"/>
      <c r="O99" s="195"/>
      <c r="P99" s="195"/>
      <c r="Q99" s="195"/>
      <c r="R99" s="195"/>
      <c r="S99" s="195"/>
      <c r="T99" s="196"/>
      <c r="AT99" s="190" t="s">
        <v>129</v>
      </c>
      <c r="AU99" s="190" t="s">
        <v>78</v>
      </c>
      <c r="AV99" s="12" t="s">
        <v>78</v>
      </c>
      <c r="AW99" s="12" t="s">
        <v>30</v>
      </c>
      <c r="AX99" s="12" t="s">
        <v>71</v>
      </c>
      <c r="AY99" s="190" t="s">
        <v>119</v>
      </c>
    </row>
    <row r="100" spans="2:65" s="1" customFormat="1" ht="57" customHeight="1">
      <c r="B100" s="167"/>
      <c r="C100" s="168" t="s">
        <v>141</v>
      </c>
      <c r="D100" s="168" t="s">
        <v>122</v>
      </c>
      <c r="E100" s="169" t="s">
        <v>142</v>
      </c>
      <c r="F100" s="170" t="s">
        <v>143</v>
      </c>
      <c r="G100" s="171" t="s">
        <v>125</v>
      </c>
      <c r="H100" s="172">
        <v>163</v>
      </c>
      <c r="I100" s="173"/>
      <c r="J100" s="174">
        <f>ROUND(I100*H100,2)</f>
        <v>0</v>
      </c>
      <c r="K100" s="170" t="s">
        <v>126</v>
      </c>
      <c r="L100" s="39"/>
      <c r="M100" s="175" t="s">
        <v>5</v>
      </c>
      <c r="N100" s="176" t="s">
        <v>37</v>
      </c>
      <c r="O100" s="40"/>
      <c r="P100" s="177">
        <f>O100*H100</f>
        <v>0</v>
      </c>
      <c r="Q100" s="177">
        <v>4.0000000000000003E-5</v>
      </c>
      <c r="R100" s="177">
        <f>Q100*H100</f>
        <v>6.5200000000000006E-3</v>
      </c>
      <c r="S100" s="177">
        <v>0</v>
      </c>
      <c r="T100" s="178">
        <f>S100*H100</f>
        <v>0</v>
      </c>
      <c r="AR100" s="23" t="s">
        <v>127</v>
      </c>
      <c r="AT100" s="23" t="s">
        <v>122</v>
      </c>
      <c r="AU100" s="23" t="s">
        <v>78</v>
      </c>
      <c r="AY100" s="23" t="s">
        <v>119</v>
      </c>
      <c r="BE100" s="179">
        <f>IF(N100="základní",J100,0)</f>
        <v>0</v>
      </c>
      <c r="BF100" s="179">
        <f>IF(N100="snížená",J100,0)</f>
        <v>0</v>
      </c>
      <c r="BG100" s="179">
        <f>IF(N100="zákl. přenesená",J100,0)</f>
        <v>0</v>
      </c>
      <c r="BH100" s="179">
        <f>IF(N100="sníž. přenesená",J100,0)</f>
        <v>0</v>
      </c>
      <c r="BI100" s="179">
        <f>IF(N100="nulová",J100,0)</f>
        <v>0</v>
      </c>
      <c r="BJ100" s="23" t="s">
        <v>71</v>
      </c>
      <c r="BK100" s="179">
        <f>ROUND(I100*H100,2)</f>
        <v>0</v>
      </c>
      <c r="BL100" s="23" t="s">
        <v>127</v>
      </c>
      <c r="BM100" s="23" t="s">
        <v>144</v>
      </c>
    </row>
    <row r="101" spans="2:65" s="11" customFormat="1">
      <c r="B101" s="180"/>
      <c r="D101" s="181" t="s">
        <v>129</v>
      </c>
      <c r="E101" s="182" t="s">
        <v>5</v>
      </c>
      <c r="F101" s="183" t="s">
        <v>139</v>
      </c>
      <c r="H101" s="184" t="s">
        <v>5</v>
      </c>
      <c r="I101" s="185"/>
      <c r="L101" s="180"/>
      <c r="M101" s="186"/>
      <c r="N101" s="187"/>
      <c r="O101" s="187"/>
      <c r="P101" s="187"/>
      <c r="Q101" s="187"/>
      <c r="R101" s="187"/>
      <c r="S101" s="187"/>
      <c r="T101" s="188"/>
      <c r="AT101" s="184" t="s">
        <v>129</v>
      </c>
      <c r="AU101" s="184" t="s">
        <v>78</v>
      </c>
      <c r="AV101" s="11" t="s">
        <v>71</v>
      </c>
      <c r="AW101" s="11" t="s">
        <v>30</v>
      </c>
      <c r="AX101" s="11" t="s">
        <v>66</v>
      </c>
      <c r="AY101" s="184" t="s">
        <v>119</v>
      </c>
    </row>
    <row r="102" spans="2:65" s="12" customFormat="1">
      <c r="B102" s="189"/>
      <c r="D102" s="181" t="s">
        <v>129</v>
      </c>
      <c r="E102" s="190" t="s">
        <v>5</v>
      </c>
      <c r="F102" s="191" t="s">
        <v>140</v>
      </c>
      <c r="H102" s="192">
        <v>163</v>
      </c>
      <c r="I102" s="193"/>
      <c r="L102" s="189"/>
      <c r="M102" s="194"/>
      <c r="N102" s="195"/>
      <c r="O102" s="195"/>
      <c r="P102" s="195"/>
      <c r="Q102" s="195"/>
      <c r="R102" s="195"/>
      <c r="S102" s="195"/>
      <c r="T102" s="196"/>
      <c r="AT102" s="190" t="s">
        <v>129</v>
      </c>
      <c r="AU102" s="190" t="s">
        <v>78</v>
      </c>
      <c r="AV102" s="12" t="s">
        <v>78</v>
      </c>
      <c r="AW102" s="12" t="s">
        <v>30</v>
      </c>
      <c r="AX102" s="12" t="s">
        <v>71</v>
      </c>
      <c r="AY102" s="190" t="s">
        <v>119</v>
      </c>
    </row>
    <row r="103" spans="2:65" s="10" customFormat="1" ht="29.85" customHeight="1">
      <c r="B103" s="153"/>
      <c r="D103" s="164" t="s">
        <v>65</v>
      </c>
      <c r="E103" s="165" t="s">
        <v>145</v>
      </c>
      <c r="F103" s="165" t="s">
        <v>146</v>
      </c>
      <c r="I103" s="156"/>
      <c r="J103" s="166">
        <f>BK103</f>
        <v>0</v>
      </c>
      <c r="L103" s="153"/>
      <c r="M103" s="158"/>
      <c r="N103" s="159"/>
      <c r="O103" s="159"/>
      <c r="P103" s="160">
        <f>SUM(P104:P108)</f>
        <v>0</v>
      </c>
      <c r="Q103" s="159"/>
      <c r="R103" s="160">
        <f>SUM(R104:R108)</f>
        <v>0</v>
      </c>
      <c r="S103" s="159"/>
      <c r="T103" s="161">
        <f>SUM(T104:T108)</f>
        <v>0</v>
      </c>
      <c r="AR103" s="154" t="s">
        <v>71</v>
      </c>
      <c r="AT103" s="162" t="s">
        <v>65</v>
      </c>
      <c r="AU103" s="162" t="s">
        <v>71</v>
      </c>
      <c r="AY103" s="154" t="s">
        <v>119</v>
      </c>
      <c r="BK103" s="163">
        <f>SUM(BK104:BK108)</f>
        <v>0</v>
      </c>
    </row>
    <row r="104" spans="2:65" s="1" customFormat="1" ht="31.5" customHeight="1">
      <c r="B104" s="167"/>
      <c r="C104" s="168" t="s">
        <v>127</v>
      </c>
      <c r="D104" s="168" t="s">
        <v>122</v>
      </c>
      <c r="E104" s="169" t="s">
        <v>147</v>
      </c>
      <c r="F104" s="170" t="s">
        <v>148</v>
      </c>
      <c r="G104" s="171" t="s">
        <v>149</v>
      </c>
      <c r="H104" s="172">
        <v>0.47799999999999998</v>
      </c>
      <c r="I104" s="173"/>
      <c r="J104" s="174">
        <f>ROUND(I104*H104,2)</f>
        <v>0</v>
      </c>
      <c r="K104" s="170" t="s">
        <v>126</v>
      </c>
      <c r="L104" s="39"/>
      <c r="M104" s="175" t="s">
        <v>5</v>
      </c>
      <c r="N104" s="176" t="s">
        <v>37</v>
      </c>
      <c r="O104" s="40"/>
      <c r="P104" s="177">
        <f>O104*H104</f>
        <v>0</v>
      </c>
      <c r="Q104" s="177">
        <v>0</v>
      </c>
      <c r="R104" s="177">
        <f>Q104*H104</f>
        <v>0</v>
      </c>
      <c r="S104" s="177">
        <v>0</v>
      </c>
      <c r="T104" s="178">
        <f>S104*H104</f>
        <v>0</v>
      </c>
      <c r="AR104" s="23" t="s">
        <v>127</v>
      </c>
      <c r="AT104" s="23" t="s">
        <v>122</v>
      </c>
      <c r="AU104" s="23" t="s">
        <v>78</v>
      </c>
      <c r="AY104" s="23" t="s">
        <v>119</v>
      </c>
      <c r="BE104" s="179">
        <f>IF(N104="základní",J104,0)</f>
        <v>0</v>
      </c>
      <c r="BF104" s="179">
        <f>IF(N104="snížená",J104,0)</f>
        <v>0</v>
      </c>
      <c r="BG104" s="179">
        <f>IF(N104="zákl. přenesená",J104,0)</f>
        <v>0</v>
      </c>
      <c r="BH104" s="179">
        <f>IF(N104="sníž. přenesená",J104,0)</f>
        <v>0</v>
      </c>
      <c r="BI104" s="179">
        <f>IF(N104="nulová",J104,0)</f>
        <v>0</v>
      </c>
      <c r="BJ104" s="23" t="s">
        <v>71</v>
      </c>
      <c r="BK104" s="179">
        <f>ROUND(I104*H104,2)</f>
        <v>0</v>
      </c>
      <c r="BL104" s="23" t="s">
        <v>127</v>
      </c>
      <c r="BM104" s="23" t="s">
        <v>150</v>
      </c>
    </row>
    <row r="105" spans="2:65" s="1" customFormat="1" ht="31.5" customHeight="1">
      <c r="B105" s="167"/>
      <c r="C105" s="168" t="s">
        <v>151</v>
      </c>
      <c r="D105" s="168" t="s">
        <v>122</v>
      </c>
      <c r="E105" s="169" t="s">
        <v>152</v>
      </c>
      <c r="F105" s="170" t="s">
        <v>153</v>
      </c>
      <c r="G105" s="171" t="s">
        <v>149</v>
      </c>
      <c r="H105" s="172">
        <v>0.47799999999999998</v>
      </c>
      <c r="I105" s="173"/>
      <c r="J105" s="174">
        <f>ROUND(I105*H105,2)</f>
        <v>0</v>
      </c>
      <c r="K105" s="170" t="s">
        <v>126</v>
      </c>
      <c r="L105" s="39"/>
      <c r="M105" s="175" t="s">
        <v>5</v>
      </c>
      <c r="N105" s="176" t="s">
        <v>37</v>
      </c>
      <c r="O105" s="40"/>
      <c r="P105" s="177">
        <f>O105*H105</f>
        <v>0</v>
      </c>
      <c r="Q105" s="177">
        <v>0</v>
      </c>
      <c r="R105" s="177">
        <f>Q105*H105</f>
        <v>0</v>
      </c>
      <c r="S105" s="177">
        <v>0</v>
      </c>
      <c r="T105" s="178">
        <f>S105*H105</f>
        <v>0</v>
      </c>
      <c r="AR105" s="23" t="s">
        <v>127</v>
      </c>
      <c r="AT105" s="23" t="s">
        <v>122</v>
      </c>
      <c r="AU105" s="23" t="s">
        <v>78</v>
      </c>
      <c r="AY105" s="23" t="s">
        <v>119</v>
      </c>
      <c r="BE105" s="179">
        <f>IF(N105="základní",J105,0)</f>
        <v>0</v>
      </c>
      <c r="BF105" s="179">
        <f>IF(N105="snížená",J105,0)</f>
        <v>0</v>
      </c>
      <c r="BG105" s="179">
        <f>IF(N105="zákl. přenesená",J105,0)</f>
        <v>0</v>
      </c>
      <c r="BH105" s="179">
        <f>IF(N105="sníž. přenesená",J105,0)</f>
        <v>0</v>
      </c>
      <c r="BI105" s="179">
        <f>IF(N105="nulová",J105,0)</f>
        <v>0</v>
      </c>
      <c r="BJ105" s="23" t="s">
        <v>71</v>
      </c>
      <c r="BK105" s="179">
        <f>ROUND(I105*H105,2)</f>
        <v>0</v>
      </c>
      <c r="BL105" s="23" t="s">
        <v>127</v>
      </c>
      <c r="BM105" s="23" t="s">
        <v>154</v>
      </c>
    </row>
    <row r="106" spans="2:65" s="1" customFormat="1" ht="31.5" customHeight="1">
      <c r="B106" s="167"/>
      <c r="C106" s="168" t="s">
        <v>120</v>
      </c>
      <c r="D106" s="168" t="s">
        <v>122</v>
      </c>
      <c r="E106" s="169" t="s">
        <v>155</v>
      </c>
      <c r="F106" s="170" t="s">
        <v>156</v>
      </c>
      <c r="G106" s="171" t="s">
        <v>149</v>
      </c>
      <c r="H106" s="172">
        <v>4.3019999999999996</v>
      </c>
      <c r="I106" s="173"/>
      <c r="J106" s="174">
        <f>ROUND(I106*H106,2)</f>
        <v>0</v>
      </c>
      <c r="K106" s="170" t="s">
        <v>126</v>
      </c>
      <c r="L106" s="39"/>
      <c r="M106" s="175" t="s">
        <v>5</v>
      </c>
      <c r="N106" s="176" t="s">
        <v>37</v>
      </c>
      <c r="O106" s="40"/>
      <c r="P106" s="177">
        <f>O106*H106</f>
        <v>0</v>
      </c>
      <c r="Q106" s="177">
        <v>0</v>
      </c>
      <c r="R106" s="177">
        <f>Q106*H106</f>
        <v>0</v>
      </c>
      <c r="S106" s="177">
        <v>0</v>
      </c>
      <c r="T106" s="178">
        <f>S106*H106</f>
        <v>0</v>
      </c>
      <c r="AR106" s="23" t="s">
        <v>127</v>
      </c>
      <c r="AT106" s="23" t="s">
        <v>122</v>
      </c>
      <c r="AU106" s="23" t="s">
        <v>78</v>
      </c>
      <c r="AY106" s="23" t="s">
        <v>119</v>
      </c>
      <c r="BE106" s="179">
        <f>IF(N106="základní",J106,0)</f>
        <v>0</v>
      </c>
      <c r="BF106" s="179">
        <f>IF(N106="snížená",J106,0)</f>
        <v>0</v>
      </c>
      <c r="BG106" s="179">
        <f>IF(N106="zákl. přenesená",J106,0)</f>
        <v>0</v>
      </c>
      <c r="BH106" s="179">
        <f>IF(N106="sníž. přenesená",J106,0)</f>
        <v>0</v>
      </c>
      <c r="BI106" s="179">
        <f>IF(N106="nulová",J106,0)</f>
        <v>0</v>
      </c>
      <c r="BJ106" s="23" t="s">
        <v>71</v>
      </c>
      <c r="BK106" s="179">
        <f>ROUND(I106*H106,2)</f>
        <v>0</v>
      </c>
      <c r="BL106" s="23" t="s">
        <v>127</v>
      </c>
      <c r="BM106" s="23" t="s">
        <v>157</v>
      </c>
    </row>
    <row r="107" spans="2:65" s="12" customFormat="1">
      <c r="B107" s="189"/>
      <c r="D107" s="206" t="s">
        <v>129</v>
      </c>
      <c r="F107" s="208" t="s">
        <v>158</v>
      </c>
      <c r="H107" s="209">
        <v>4.3019999999999996</v>
      </c>
      <c r="I107" s="193"/>
      <c r="L107" s="189"/>
      <c r="M107" s="194"/>
      <c r="N107" s="195"/>
      <c r="O107" s="195"/>
      <c r="P107" s="195"/>
      <c r="Q107" s="195"/>
      <c r="R107" s="195"/>
      <c r="S107" s="195"/>
      <c r="T107" s="196"/>
      <c r="AT107" s="190" t="s">
        <v>129</v>
      </c>
      <c r="AU107" s="190" t="s">
        <v>78</v>
      </c>
      <c r="AV107" s="12" t="s">
        <v>78</v>
      </c>
      <c r="AW107" s="12" t="s">
        <v>6</v>
      </c>
      <c r="AX107" s="12" t="s">
        <v>71</v>
      </c>
      <c r="AY107" s="190" t="s">
        <v>119</v>
      </c>
    </row>
    <row r="108" spans="2:65" s="1" customFormat="1" ht="22.5" customHeight="1">
      <c r="B108" s="167"/>
      <c r="C108" s="168" t="s">
        <v>159</v>
      </c>
      <c r="D108" s="168" t="s">
        <v>122</v>
      </c>
      <c r="E108" s="169" t="s">
        <v>160</v>
      </c>
      <c r="F108" s="170" t="s">
        <v>161</v>
      </c>
      <c r="G108" s="171" t="s">
        <v>149</v>
      </c>
      <c r="H108" s="172">
        <v>0.47799999999999998</v>
      </c>
      <c r="I108" s="173"/>
      <c r="J108" s="174">
        <f>ROUND(I108*H108,2)</f>
        <v>0</v>
      </c>
      <c r="K108" s="170" t="s">
        <v>126</v>
      </c>
      <c r="L108" s="39"/>
      <c r="M108" s="175" t="s">
        <v>5</v>
      </c>
      <c r="N108" s="176" t="s">
        <v>37</v>
      </c>
      <c r="O108" s="40"/>
      <c r="P108" s="177">
        <f>O108*H108</f>
        <v>0</v>
      </c>
      <c r="Q108" s="177">
        <v>0</v>
      </c>
      <c r="R108" s="177">
        <f>Q108*H108</f>
        <v>0</v>
      </c>
      <c r="S108" s="177">
        <v>0</v>
      </c>
      <c r="T108" s="178">
        <f>S108*H108</f>
        <v>0</v>
      </c>
      <c r="AR108" s="23" t="s">
        <v>127</v>
      </c>
      <c r="AT108" s="23" t="s">
        <v>122</v>
      </c>
      <c r="AU108" s="23" t="s">
        <v>78</v>
      </c>
      <c r="AY108" s="23" t="s">
        <v>119</v>
      </c>
      <c r="BE108" s="179">
        <f>IF(N108="základní",J108,0)</f>
        <v>0</v>
      </c>
      <c r="BF108" s="179">
        <f>IF(N108="snížená",J108,0)</f>
        <v>0</v>
      </c>
      <c r="BG108" s="179">
        <f>IF(N108="zákl. přenesená",J108,0)</f>
        <v>0</v>
      </c>
      <c r="BH108" s="179">
        <f>IF(N108="sníž. přenesená",J108,0)</f>
        <v>0</v>
      </c>
      <c r="BI108" s="179">
        <f>IF(N108="nulová",J108,0)</f>
        <v>0</v>
      </c>
      <c r="BJ108" s="23" t="s">
        <v>71</v>
      </c>
      <c r="BK108" s="179">
        <f>ROUND(I108*H108,2)</f>
        <v>0</v>
      </c>
      <c r="BL108" s="23" t="s">
        <v>127</v>
      </c>
      <c r="BM108" s="23" t="s">
        <v>162</v>
      </c>
    </row>
    <row r="109" spans="2:65" s="10" customFormat="1" ht="29.85" customHeight="1">
      <c r="B109" s="153"/>
      <c r="D109" s="164" t="s">
        <v>65</v>
      </c>
      <c r="E109" s="165" t="s">
        <v>163</v>
      </c>
      <c r="F109" s="165" t="s">
        <v>164</v>
      </c>
      <c r="I109" s="156"/>
      <c r="J109" s="166">
        <f>BK109</f>
        <v>0</v>
      </c>
      <c r="L109" s="153"/>
      <c r="M109" s="158"/>
      <c r="N109" s="159"/>
      <c r="O109" s="159"/>
      <c r="P109" s="160">
        <f>P110</f>
        <v>0</v>
      </c>
      <c r="Q109" s="159"/>
      <c r="R109" s="160">
        <f>R110</f>
        <v>0</v>
      </c>
      <c r="S109" s="159"/>
      <c r="T109" s="161">
        <f>T110</f>
        <v>0</v>
      </c>
      <c r="AR109" s="154" t="s">
        <v>71</v>
      </c>
      <c r="AT109" s="162" t="s">
        <v>65</v>
      </c>
      <c r="AU109" s="162" t="s">
        <v>71</v>
      </c>
      <c r="AY109" s="154" t="s">
        <v>119</v>
      </c>
      <c r="BK109" s="163">
        <f>BK110</f>
        <v>0</v>
      </c>
    </row>
    <row r="110" spans="2:65" s="1" customFormat="1" ht="44.25" customHeight="1">
      <c r="B110" s="167"/>
      <c r="C110" s="168" t="s">
        <v>165</v>
      </c>
      <c r="D110" s="168" t="s">
        <v>122</v>
      </c>
      <c r="E110" s="169" t="s">
        <v>166</v>
      </c>
      <c r="F110" s="170" t="s">
        <v>167</v>
      </c>
      <c r="G110" s="171" t="s">
        <v>149</v>
      </c>
      <c r="H110" s="172">
        <v>3.5999999999999997E-2</v>
      </c>
      <c r="I110" s="173"/>
      <c r="J110" s="174">
        <f>ROUND(I110*H110,2)</f>
        <v>0</v>
      </c>
      <c r="K110" s="170" t="s">
        <v>126</v>
      </c>
      <c r="L110" s="39"/>
      <c r="M110" s="175" t="s">
        <v>5</v>
      </c>
      <c r="N110" s="176" t="s">
        <v>37</v>
      </c>
      <c r="O110" s="40"/>
      <c r="P110" s="177">
        <f>O110*H110</f>
        <v>0</v>
      </c>
      <c r="Q110" s="177">
        <v>0</v>
      </c>
      <c r="R110" s="177">
        <f>Q110*H110</f>
        <v>0</v>
      </c>
      <c r="S110" s="177">
        <v>0</v>
      </c>
      <c r="T110" s="178">
        <f>S110*H110</f>
        <v>0</v>
      </c>
      <c r="AR110" s="23" t="s">
        <v>127</v>
      </c>
      <c r="AT110" s="23" t="s">
        <v>122</v>
      </c>
      <c r="AU110" s="23" t="s">
        <v>78</v>
      </c>
      <c r="AY110" s="23" t="s">
        <v>119</v>
      </c>
      <c r="BE110" s="179">
        <f>IF(N110="základní",J110,0)</f>
        <v>0</v>
      </c>
      <c r="BF110" s="179">
        <f>IF(N110="snížená",J110,0)</f>
        <v>0</v>
      </c>
      <c r="BG110" s="179">
        <f>IF(N110="zákl. přenesená",J110,0)</f>
        <v>0</v>
      </c>
      <c r="BH110" s="179">
        <f>IF(N110="sníž. přenesená",J110,0)</f>
        <v>0</v>
      </c>
      <c r="BI110" s="179">
        <f>IF(N110="nulová",J110,0)</f>
        <v>0</v>
      </c>
      <c r="BJ110" s="23" t="s">
        <v>71</v>
      </c>
      <c r="BK110" s="179">
        <f>ROUND(I110*H110,2)</f>
        <v>0</v>
      </c>
      <c r="BL110" s="23" t="s">
        <v>127</v>
      </c>
      <c r="BM110" s="23" t="s">
        <v>168</v>
      </c>
    </row>
    <row r="111" spans="2:65" s="10" customFormat="1" ht="37.35" customHeight="1">
      <c r="B111" s="153"/>
      <c r="D111" s="154" t="s">
        <v>65</v>
      </c>
      <c r="E111" s="155" t="s">
        <v>169</v>
      </c>
      <c r="F111" s="155" t="s">
        <v>170</v>
      </c>
      <c r="I111" s="156"/>
      <c r="J111" s="157">
        <f>BK111</f>
        <v>0</v>
      </c>
      <c r="L111" s="153"/>
      <c r="M111" s="158"/>
      <c r="N111" s="159"/>
      <c r="O111" s="159"/>
      <c r="P111" s="160">
        <f>P112+P161+P197+P210+P228+P274+P281+P288+P297+P322</f>
        <v>0</v>
      </c>
      <c r="Q111" s="159"/>
      <c r="R111" s="160">
        <f>R112+R161+R197+R210+R228+R274+R281+R288+R297+R322</f>
        <v>11.521310120000003</v>
      </c>
      <c r="S111" s="159"/>
      <c r="T111" s="161">
        <f>T112+T161+T197+T210+T228+T274+T281+T288+T297+T322</f>
        <v>0.47817999999999999</v>
      </c>
      <c r="AR111" s="154" t="s">
        <v>78</v>
      </c>
      <c r="AT111" s="162" t="s">
        <v>65</v>
      </c>
      <c r="AU111" s="162" t="s">
        <v>66</v>
      </c>
      <c r="AY111" s="154" t="s">
        <v>119</v>
      </c>
      <c r="BF111" s="179"/>
      <c r="BG111" s="179"/>
      <c r="BH111" s="179"/>
      <c r="BI111" s="179"/>
      <c r="BK111" s="163">
        <f>BK112+BK161+BK197+BK210+BK228+BK274+BK281+BK288+BK297+BK322</f>
        <v>0</v>
      </c>
    </row>
    <row r="112" spans="2:65" s="10" customFormat="1" ht="19.899999999999999" customHeight="1">
      <c r="B112" s="153"/>
      <c r="C112" s="328"/>
      <c r="D112" s="337" t="s">
        <v>65</v>
      </c>
      <c r="E112" s="338" t="s">
        <v>171</v>
      </c>
      <c r="F112" s="338" t="s">
        <v>172</v>
      </c>
      <c r="G112" s="328"/>
      <c r="H112" s="328"/>
      <c r="I112" s="339"/>
      <c r="J112" s="327">
        <f>BK112</f>
        <v>0</v>
      </c>
      <c r="K112" s="328"/>
      <c r="L112" s="153"/>
      <c r="M112" s="158"/>
      <c r="N112" s="159"/>
      <c r="O112" s="159"/>
      <c r="P112" s="160">
        <f>SUM(P119:P160)</f>
        <v>0</v>
      </c>
      <c r="Q112" s="159"/>
      <c r="R112" s="160">
        <f>SUM(R119:R160)</f>
        <v>9.837499999999999E-2</v>
      </c>
      <c r="S112" s="159"/>
      <c r="T112" s="161">
        <f>SUM(T119:T160)</f>
        <v>0</v>
      </c>
      <c r="AR112" s="154" t="s">
        <v>78</v>
      </c>
      <c r="AT112" s="162" t="s">
        <v>65</v>
      </c>
      <c r="AU112" s="162" t="s">
        <v>71</v>
      </c>
      <c r="AY112" s="154" t="s">
        <v>119</v>
      </c>
      <c r="BF112" s="179"/>
      <c r="BG112" s="179"/>
      <c r="BH112" s="179"/>
      <c r="BI112" s="179"/>
      <c r="BK112" s="163">
        <f>SUM(BK113:BK160)</f>
        <v>0</v>
      </c>
    </row>
    <row r="113" spans="2:65" s="10" customFormat="1" ht="19.899999999999999" customHeight="1">
      <c r="B113" s="153"/>
      <c r="C113" s="363" t="s">
        <v>949</v>
      </c>
      <c r="D113" s="341" t="s">
        <v>122</v>
      </c>
      <c r="E113" s="342">
        <v>220260721</v>
      </c>
      <c r="F113" s="343" t="s">
        <v>942</v>
      </c>
      <c r="G113" s="344" t="s">
        <v>175</v>
      </c>
      <c r="H113" s="345">
        <v>12.5</v>
      </c>
      <c r="I113" s="346"/>
      <c r="J113" s="362">
        <f>ROUND(I113*H113,2)</f>
        <v>0</v>
      </c>
      <c r="K113" s="359"/>
      <c r="L113" s="328"/>
      <c r="M113" s="158"/>
      <c r="N113" s="176" t="s">
        <v>37</v>
      </c>
      <c r="O113" s="328"/>
      <c r="P113" s="329"/>
      <c r="Q113" s="328"/>
      <c r="R113" s="329"/>
      <c r="S113" s="328"/>
      <c r="T113" s="161"/>
      <c r="AR113" s="154"/>
      <c r="AT113" s="162"/>
      <c r="AU113" s="162"/>
      <c r="AY113" s="154"/>
      <c r="BE113" s="416">
        <f>IF(N113="základní",J113,0)</f>
        <v>0</v>
      </c>
      <c r="BF113" s="415">
        <f t="shared" ref="BF111:BF118" si="0">IF(N113="snížená",J113,0)</f>
        <v>0</v>
      </c>
      <c r="BG113" s="415">
        <f t="shared" ref="BG111:BG118" si="1">IF(N113="zákl. přenesená",J113,0)</f>
        <v>0</v>
      </c>
      <c r="BH113" s="415">
        <f t="shared" ref="BH111:BH118" si="2">IF(N113="sníž. přenesená",J113,0)</f>
        <v>0</v>
      </c>
      <c r="BI113" s="415">
        <f t="shared" ref="BI111:BI118" si="3">IF(N113="nulová",J113,0)</f>
        <v>0</v>
      </c>
      <c r="BJ113" s="23" t="s">
        <v>71</v>
      </c>
      <c r="BK113" s="163">
        <f>ROUND(I113*H113,2)</f>
        <v>0</v>
      </c>
    </row>
    <row r="114" spans="2:65" s="10" customFormat="1" ht="19.899999999999999" customHeight="1">
      <c r="B114" s="153"/>
      <c r="C114" s="336"/>
      <c r="D114" s="206" t="s">
        <v>129</v>
      </c>
      <c r="E114" s="330"/>
      <c r="F114" s="332" t="s">
        <v>947</v>
      </c>
      <c r="G114" s="331"/>
      <c r="H114" s="209">
        <v>12.5</v>
      </c>
      <c r="I114" s="334"/>
      <c r="J114" s="362"/>
      <c r="K114" s="360"/>
      <c r="L114" s="328"/>
      <c r="M114" s="158"/>
      <c r="N114" s="328"/>
      <c r="O114" s="328"/>
      <c r="P114" s="329"/>
      <c r="Q114" s="328"/>
      <c r="R114" s="329"/>
      <c r="S114" s="328"/>
      <c r="T114" s="161"/>
      <c r="AR114" s="154"/>
      <c r="AT114" s="162"/>
      <c r="AU114" s="162"/>
      <c r="AY114" s="154"/>
      <c r="BE114" s="417"/>
      <c r="BF114" s="415"/>
      <c r="BG114" s="415"/>
      <c r="BH114" s="415"/>
      <c r="BI114" s="415"/>
      <c r="BJ114" s="417"/>
      <c r="BK114" s="163"/>
    </row>
    <row r="115" spans="2:65" s="10" customFormat="1" ht="19.899999999999999" customHeight="1">
      <c r="B115" s="153"/>
      <c r="C115" s="363" t="s">
        <v>950</v>
      </c>
      <c r="D115" s="347" t="s">
        <v>182</v>
      </c>
      <c r="E115" s="348" t="s">
        <v>943</v>
      </c>
      <c r="F115" s="349" t="s">
        <v>945</v>
      </c>
      <c r="G115" s="350" t="s">
        <v>175</v>
      </c>
      <c r="H115" s="351">
        <v>14</v>
      </c>
      <c r="I115" s="346"/>
      <c r="J115" s="362">
        <f t="shared" ref="J115:J118" si="4">ROUND(I115*H115,2)</f>
        <v>0</v>
      </c>
      <c r="K115" s="359"/>
      <c r="L115" s="328"/>
      <c r="M115" s="158"/>
      <c r="N115" s="176" t="s">
        <v>37</v>
      </c>
      <c r="O115" s="328"/>
      <c r="P115" s="329"/>
      <c r="Q115" s="328"/>
      <c r="R115" s="329"/>
      <c r="S115" s="328"/>
      <c r="T115" s="161"/>
      <c r="AR115" s="154"/>
      <c r="AT115" s="162"/>
      <c r="AU115" s="162"/>
      <c r="AY115" s="154"/>
      <c r="BE115" s="416">
        <f>IF(N115="základní",J115,0)</f>
        <v>0</v>
      </c>
      <c r="BF115" s="415">
        <f t="shared" si="0"/>
        <v>0</v>
      </c>
      <c r="BG115" s="415">
        <f t="shared" si="1"/>
        <v>0</v>
      </c>
      <c r="BH115" s="415">
        <f t="shared" si="2"/>
        <v>0</v>
      </c>
      <c r="BI115" s="415">
        <f t="shared" si="3"/>
        <v>0</v>
      </c>
      <c r="BJ115" s="23" t="s">
        <v>71</v>
      </c>
      <c r="BK115" s="163">
        <f>ROUND(I115*H115,2)</f>
        <v>0</v>
      </c>
    </row>
    <row r="116" spans="2:65" s="10" customFormat="1" ht="19.899999999999999" customHeight="1">
      <c r="B116" s="153"/>
      <c r="C116" s="340" t="s">
        <v>951</v>
      </c>
      <c r="D116" s="341" t="s">
        <v>122</v>
      </c>
      <c r="E116" s="342">
        <v>220260721</v>
      </c>
      <c r="F116" s="343" t="s">
        <v>955</v>
      </c>
      <c r="G116" s="344" t="s">
        <v>175</v>
      </c>
      <c r="H116" s="352">
        <v>7</v>
      </c>
      <c r="I116" s="346"/>
      <c r="J116" s="362">
        <f t="shared" si="4"/>
        <v>0</v>
      </c>
      <c r="K116" s="359"/>
      <c r="L116" s="328"/>
      <c r="M116" s="158"/>
      <c r="N116" s="176" t="s">
        <v>37</v>
      </c>
      <c r="O116" s="328"/>
      <c r="P116" s="329"/>
      <c r="Q116" s="328"/>
      <c r="R116" s="329"/>
      <c r="S116" s="328"/>
      <c r="T116" s="161"/>
      <c r="AR116" s="154"/>
      <c r="AT116" s="162"/>
      <c r="AU116" s="162"/>
      <c r="AY116" s="154"/>
      <c r="BE116" s="416">
        <f>IF(N116="základní",J116,0)</f>
        <v>0</v>
      </c>
      <c r="BF116" s="415">
        <f t="shared" si="0"/>
        <v>0</v>
      </c>
      <c r="BG116" s="415">
        <f t="shared" si="1"/>
        <v>0</v>
      </c>
      <c r="BH116" s="415">
        <f t="shared" si="2"/>
        <v>0</v>
      </c>
      <c r="BI116" s="415">
        <f t="shared" si="3"/>
        <v>0</v>
      </c>
      <c r="BJ116" s="23" t="s">
        <v>71</v>
      </c>
      <c r="BK116" s="163">
        <f>ROUND(I116*H116,2)</f>
        <v>0</v>
      </c>
    </row>
    <row r="117" spans="2:65" s="10" customFormat="1" ht="19.899999999999999" customHeight="1">
      <c r="B117" s="153"/>
      <c r="C117" s="336"/>
      <c r="D117" s="206" t="s">
        <v>129</v>
      </c>
      <c r="E117" s="330"/>
      <c r="F117" s="335" t="s">
        <v>948</v>
      </c>
      <c r="G117" s="331"/>
      <c r="H117" s="209">
        <v>7</v>
      </c>
      <c r="I117" s="334"/>
      <c r="J117" s="362"/>
      <c r="K117" s="360"/>
      <c r="L117" s="328"/>
      <c r="M117" s="158"/>
      <c r="N117" s="328"/>
      <c r="O117" s="328"/>
      <c r="P117" s="329"/>
      <c r="Q117" s="328"/>
      <c r="R117" s="329"/>
      <c r="S117" s="328"/>
      <c r="T117" s="161"/>
      <c r="AR117" s="154"/>
      <c r="AT117" s="162"/>
      <c r="AU117" s="162"/>
      <c r="AY117" s="154"/>
      <c r="BE117" s="417"/>
      <c r="BF117" s="415"/>
      <c r="BG117" s="415"/>
      <c r="BH117" s="415"/>
      <c r="BI117" s="415"/>
      <c r="BJ117" s="417"/>
      <c r="BK117" s="163"/>
    </row>
    <row r="118" spans="2:65" s="10" customFormat="1" ht="19.899999999999999" customHeight="1">
      <c r="B118" s="153"/>
      <c r="C118" s="340" t="s">
        <v>952</v>
      </c>
      <c r="D118" s="347" t="s">
        <v>182</v>
      </c>
      <c r="E118" s="348" t="s">
        <v>946</v>
      </c>
      <c r="F118" s="349" t="s">
        <v>944</v>
      </c>
      <c r="G118" s="350" t="s">
        <v>175</v>
      </c>
      <c r="H118" s="351">
        <v>8</v>
      </c>
      <c r="I118" s="346"/>
      <c r="J118" s="362">
        <f t="shared" si="4"/>
        <v>0</v>
      </c>
      <c r="K118" s="359"/>
      <c r="L118" s="328"/>
      <c r="M118" s="158"/>
      <c r="N118" s="176" t="s">
        <v>37</v>
      </c>
      <c r="O118" s="328"/>
      <c r="P118" s="329"/>
      <c r="Q118" s="328"/>
      <c r="R118" s="329"/>
      <c r="S118" s="328"/>
      <c r="T118" s="161"/>
      <c r="AR118" s="154"/>
      <c r="AT118" s="162"/>
      <c r="AU118" s="162"/>
      <c r="AY118" s="154"/>
      <c r="BE118" s="416">
        <f>IF(N118="základní",J118,0)</f>
        <v>0</v>
      </c>
      <c r="BF118" s="415">
        <f t="shared" si="0"/>
        <v>0</v>
      </c>
      <c r="BG118" s="415">
        <f t="shared" si="1"/>
        <v>0</v>
      </c>
      <c r="BH118" s="415">
        <f t="shared" si="2"/>
        <v>0</v>
      </c>
      <c r="BI118" s="415">
        <f t="shared" si="3"/>
        <v>0</v>
      </c>
      <c r="BJ118" s="23" t="s">
        <v>71</v>
      </c>
      <c r="BK118" s="163">
        <f>ROUND(I118*H118,2)</f>
        <v>0</v>
      </c>
    </row>
    <row r="119" spans="2:65" s="1" customFormat="1" ht="31.5" customHeight="1">
      <c r="B119" s="167"/>
      <c r="C119" s="341" t="s">
        <v>953</v>
      </c>
      <c r="D119" s="341" t="s">
        <v>122</v>
      </c>
      <c r="E119" s="354" t="s">
        <v>173</v>
      </c>
      <c r="F119" s="355" t="s">
        <v>174</v>
      </c>
      <c r="G119" s="356" t="s">
        <v>175</v>
      </c>
      <c r="H119" s="357">
        <v>230</v>
      </c>
      <c r="I119" s="346"/>
      <c r="J119" s="358">
        <f>ROUND(I119*H119,2)</f>
        <v>0</v>
      </c>
      <c r="K119" s="361" t="s">
        <v>126</v>
      </c>
      <c r="L119" s="353"/>
      <c r="M119" s="175" t="s">
        <v>5</v>
      </c>
      <c r="N119" s="176" t="s">
        <v>37</v>
      </c>
      <c r="O119" s="40"/>
      <c r="P119" s="177">
        <f>O119*H119</f>
        <v>0</v>
      </c>
      <c r="Q119" s="177">
        <v>0</v>
      </c>
      <c r="R119" s="177">
        <f>Q119*H119</f>
        <v>0</v>
      </c>
      <c r="S119" s="177">
        <v>0</v>
      </c>
      <c r="T119" s="178">
        <f>S119*H119</f>
        <v>0</v>
      </c>
      <c r="AR119" s="23" t="s">
        <v>176</v>
      </c>
      <c r="AT119" s="23" t="s">
        <v>122</v>
      </c>
      <c r="AU119" s="23" t="s">
        <v>78</v>
      </c>
      <c r="AY119" s="23" t="s">
        <v>119</v>
      </c>
      <c r="BE119" s="179">
        <f>IF(N119="základní",J119,0)</f>
        <v>0</v>
      </c>
      <c r="BF119" s="179">
        <f>IF(N119="snížená",J119,0)</f>
        <v>0</v>
      </c>
      <c r="BG119" s="179">
        <f>IF(N119="zákl. přenesená",J119,0)</f>
        <v>0</v>
      </c>
      <c r="BH119" s="179">
        <f>IF(N119="sníž. přenesená",J119,0)</f>
        <v>0</v>
      </c>
      <c r="BI119" s="179">
        <f>IF(N119="nulová",J119,0)</f>
        <v>0</v>
      </c>
      <c r="BJ119" s="23" t="s">
        <v>71</v>
      </c>
      <c r="BK119" s="179">
        <f>ROUND(I119*H119,2)</f>
        <v>0</v>
      </c>
      <c r="BL119" s="23" t="s">
        <v>176</v>
      </c>
      <c r="BM119" s="23" t="s">
        <v>177</v>
      </c>
    </row>
    <row r="120" spans="2:65" s="11" customFormat="1">
      <c r="B120" s="180"/>
      <c r="D120" s="181" t="s">
        <v>129</v>
      </c>
      <c r="E120" s="182" t="s">
        <v>5</v>
      </c>
      <c r="F120" s="183" t="s">
        <v>178</v>
      </c>
      <c r="H120" s="184" t="s">
        <v>5</v>
      </c>
      <c r="I120" s="185"/>
      <c r="L120" s="180"/>
      <c r="M120" s="186"/>
      <c r="N120" s="187"/>
      <c r="O120" s="187"/>
      <c r="P120" s="187"/>
      <c r="Q120" s="187"/>
      <c r="R120" s="187"/>
      <c r="S120" s="187"/>
      <c r="T120" s="188"/>
      <c r="AT120" s="184" t="s">
        <v>129</v>
      </c>
      <c r="AU120" s="184" t="s">
        <v>78</v>
      </c>
      <c r="AV120" s="11" t="s">
        <v>71</v>
      </c>
      <c r="AW120" s="11" t="s">
        <v>30</v>
      </c>
      <c r="AX120" s="11" t="s">
        <v>66</v>
      </c>
      <c r="AY120" s="184" t="s">
        <v>119</v>
      </c>
    </row>
    <row r="121" spans="2:65" s="12" customFormat="1">
      <c r="B121" s="189"/>
      <c r="D121" s="181" t="s">
        <v>129</v>
      </c>
      <c r="E121" s="190" t="s">
        <v>5</v>
      </c>
      <c r="F121" s="191" t="s">
        <v>179</v>
      </c>
      <c r="H121" s="192">
        <v>80</v>
      </c>
      <c r="I121" s="193"/>
      <c r="L121" s="189"/>
      <c r="M121" s="194"/>
      <c r="N121" s="195"/>
      <c r="O121" s="195"/>
      <c r="P121" s="195"/>
      <c r="Q121" s="195"/>
      <c r="R121" s="195"/>
      <c r="S121" s="195"/>
      <c r="T121" s="196"/>
      <c r="AT121" s="190" t="s">
        <v>129</v>
      </c>
      <c r="AU121" s="190" t="s">
        <v>78</v>
      </c>
      <c r="AV121" s="12" t="s">
        <v>78</v>
      </c>
      <c r="AW121" s="12" t="s">
        <v>30</v>
      </c>
      <c r="AX121" s="12" t="s">
        <v>66</v>
      </c>
      <c r="AY121" s="190" t="s">
        <v>119</v>
      </c>
    </row>
    <row r="122" spans="2:65" s="11" customFormat="1">
      <c r="B122" s="180"/>
      <c r="D122" s="181" t="s">
        <v>129</v>
      </c>
      <c r="E122" s="182" t="s">
        <v>5</v>
      </c>
      <c r="F122" s="333" t="s">
        <v>180</v>
      </c>
      <c r="H122" s="184" t="s">
        <v>5</v>
      </c>
      <c r="I122" s="185"/>
      <c r="L122" s="180"/>
      <c r="M122" s="186"/>
      <c r="N122" s="187"/>
      <c r="O122" s="187"/>
      <c r="P122" s="187"/>
      <c r="Q122" s="187"/>
      <c r="R122" s="187"/>
      <c r="S122" s="187"/>
      <c r="T122" s="188"/>
      <c r="AT122" s="184" t="s">
        <v>129</v>
      </c>
      <c r="AU122" s="184" t="s">
        <v>78</v>
      </c>
      <c r="AV122" s="11" t="s">
        <v>71</v>
      </c>
      <c r="AW122" s="11" t="s">
        <v>30</v>
      </c>
      <c r="AX122" s="11" t="s">
        <v>66</v>
      </c>
      <c r="AY122" s="184" t="s">
        <v>119</v>
      </c>
    </row>
    <row r="123" spans="2:65" s="12" customFormat="1">
      <c r="B123" s="189"/>
      <c r="D123" s="181" t="s">
        <v>129</v>
      </c>
      <c r="E123" s="190" t="s">
        <v>5</v>
      </c>
      <c r="F123" s="191" t="s">
        <v>181</v>
      </c>
      <c r="H123" s="192">
        <v>150</v>
      </c>
      <c r="I123" s="193"/>
      <c r="L123" s="189"/>
      <c r="M123" s="194"/>
      <c r="N123" s="195"/>
      <c r="O123" s="195"/>
      <c r="P123" s="195"/>
      <c r="Q123" s="195"/>
      <c r="R123" s="195"/>
      <c r="S123" s="195"/>
      <c r="T123" s="196"/>
      <c r="AT123" s="190" t="s">
        <v>129</v>
      </c>
      <c r="AU123" s="190" t="s">
        <v>78</v>
      </c>
      <c r="AV123" s="12" t="s">
        <v>78</v>
      </c>
      <c r="AW123" s="12" t="s">
        <v>30</v>
      </c>
      <c r="AX123" s="12" t="s">
        <v>66</v>
      </c>
      <c r="AY123" s="190" t="s">
        <v>119</v>
      </c>
    </row>
    <row r="124" spans="2:65" s="13" customFormat="1">
      <c r="B124" s="197"/>
      <c r="D124" s="206" t="s">
        <v>129</v>
      </c>
      <c r="E124" s="210" t="s">
        <v>5</v>
      </c>
      <c r="F124" s="211" t="s">
        <v>133</v>
      </c>
      <c r="H124" s="212">
        <v>230</v>
      </c>
      <c r="I124" s="201"/>
      <c r="L124" s="197"/>
      <c r="M124" s="202"/>
      <c r="N124" s="203"/>
      <c r="O124" s="203"/>
      <c r="P124" s="203"/>
      <c r="Q124" s="203"/>
      <c r="R124" s="203"/>
      <c r="S124" s="203"/>
      <c r="T124" s="204"/>
      <c r="AT124" s="205" t="s">
        <v>129</v>
      </c>
      <c r="AU124" s="205" t="s">
        <v>78</v>
      </c>
      <c r="AV124" s="13" t="s">
        <v>127</v>
      </c>
      <c r="AW124" s="13" t="s">
        <v>30</v>
      </c>
      <c r="AX124" s="13" t="s">
        <v>71</v>
      </c>
      <c r="AY124" s="205" t="s">
        <v>119</v>
      </c>
    </row>
    <row r="125" spans="2:65" s="1" customFormat="1" ht="22.5" customHeight="1">
      <c r="B125" s="167"/>
      <c r="C125" s="213" t="s">
        <v>954</v>
      </c>
      <c r="D125" s="213" t="s">
        <v>182</v>
      </c>
      <c r="E125" s="214" t="s">
        <v>183</v>
      </c>
      <c r="F125" s="215" t="s">
        <v>184</v>
      </c>
      <c r="G125" s="216" t="s">
        <v>175</v>
      </c>
      <c r="H125" s="217">
        <v>84</v>
      </c>
      <c r="I125" s="218"/>
      <c r="J125" s="219">
        <f>ROUND(I125*H125,2)</f>
        <v>0</v>
      </c>
      <c r="K125" s="215" t="s">
        <v>126</v>
      </c>
      <c r="L125" s="220"/>
      <c r="M125" s="221" t="s">
        <v>5</v>
      </c>
      <c r="N125" s="222" t="s">
        <v>37</v>
      </c>
      <c r="O125" s="40"/>
      <c r="P125" s="177">
        <f>O125*H125</f>
        <v>0</v>
      </c>
      <c r="Q125" s="177">
        <v>1.2E-4</v>
      </c>
      <c r="R125" s="177">
        <f>Q125*H125</f>
        <v>1.008E-2</v>
      </c>
      <c r="S125" s="177">
        <v>0</v>
      </c>
      <c r="T125" s="178">
        <f>S125*H125</f>
        <v>0</v>
      </c>
      <c r="AR125" s="23" t="s">
        <v>185</v>
      </c>
      <c r="AT125" s="23" t="s">
        <v>182</v>
      </c>
      <c r="AU125" s="23" t="s">
        <v>78</v>
      </c>
      <c r="AY125" s="23" t="s">
        <v>119</v>
      </c>
      <c r="BE125" s="179">
        <f>IF(N125="základní",J125,0)</f>
        <v>0</v>
      </c>
      <c r="BF125" s="179">
        <f>IF(N125="snížená",J125,0)</f>
        <v>0</v>
      </c>
      <c r="BG125" s="179">
        <f>IF(N125="zákl. přenesená",J125,0)</f>
        <v>0</v>
      </c>
      <c r="BH125" s="179">
        <f>IF(N125="sníž. přenesená",J125,0)</f>
        <v>0</v>
      </c>
      <c r="BI125" s="179">
        <f>IF(N125="nulová",J125,0)</f>
        <v>0</v>
      </c>
      <c r="BJ125" s="23" t="s">
        <v>71</v>
      </c>
      <c r="BK125" s="179">
        <f>ROUND(I125*H125,2)</f>
        <v>0</v>
      </c>
      <c r="BL125" s="23" t="s">
        <v>176</v>
      </c>
      <c r="BM125" s="23" t="s">
        <v>186</v>
      </c>
    </row>
    <row r="126" spans="2:65" s="12" customFormat="1">
      <c r="B126" s="189"/>
      <c r="D126" s="206" t="s">
        <v>129</v>
      </c>
      <c r="F126" s="208" t="s">
        <v>187</v>
      </c>
      <c r="H126" s="209">
        <v>84</v>
      </c>
      <c r="I126" s="193"/>
      <c r="L126" s="189"/>
      <c r="M126" s="194"/>
      <c r="N126" s="195"/>
      <c r="O126" s="195"/>
      <c r="P126" s="195"/>
      <c r="Q126" s="195"/>
      <c r="R126" s="195"/>
      <c r="S126" s="195"/>
      <c r="T126" s="196"/>
      <c r="AT126" s="190" t="s">
        <v>129</v>
      </c>
      <c r="AU126" s="190" t="s">
        <v>78</v>
      </c>
      <c r="AV126" s="12" t="s">
        <v>78</v>
      </c>
      <c r="AW126" s="12" t="s">
        <v>6</v>
      </c>
      <c r="AX126" s="12" t="s">
        <v>71</v>
      </c>
      <c r="AY126" s="190" t="s">
        <v>119</v>
      </c>
    </row>
    <row r="127" spans="2:65" s="1" customFormat="1" ht="22.5" customHeight="1">
      <c r="B127" s="167"/>
      <c r="C127" s="213" t="s">
        <v>188</v>
      </c>
      <c r="D127" s="213" t="s">
        <v>182</v>
      </c>
      <c r="E127" s="214" t="s">
        <v>189</v>
      </c>
      <c r="F127" s="215" t="s">
        <v>190</v>
      </c>
      <c r="G127" s="216" t="s">
        <v>175</v>
      </c>
      <c r="H127" s="217">
        <v>157.5</v>
      </c>
      <c r="I127" s="218"/>
      <c r="J127" s="219">
        <f>ROUND(I127*H127,2)</f>
        <v>0</v>
      </c>
      <c r="K127" s="215" t="s">
        <v>126</v>
      </c>
      <c r="L127" s="220"/>
      <c r="M127" s="221" t="s">
        <v>5</v>
      </c>
      <c r="N127" s="222" t="s">
        <v>37</v>
      </c>
      <c r="O127" s="40"/>
      <c r="P127" s="177">
        <f>O127*H127</f>
        <v>0</v>
      </c>
      <c r="Q127" s="177">
        <v>1.7000000000000001E-4</v>
      </c>
      <c r="R127" s="177">
        <f>Q127*H127</f>
        <v>2.6775E-2</v>
      </c>
      <c r="S127" s="177">
        <v>0</v>
      </c>
      <c r="T127" s="178">
        <f>S127*H127</f>
        <v>0</v>
      </c>
      <c r="AR127" s="23" t="s">
        <v>185</v>
      </c>
      <c r="AT127" s="23" t="s">
        <v>182</v>
      </c>
      <c r="AU127" s="23" t="s">
        <v>78</v>
      </c>
      <c r="AY127" s="23" t="s">
        <v>119</v>
      </c>
      <c r="BE127" s="179">
        <f>IF(N127="základní",J127,0)</f>
        <v>0</v>
      </c>
      <c r="BF127" s="179">
        <f>IF(N127="snížená",J127,0)</f>
        <v>0</v>
      </c>
      <c r="BG127" s="179">
        <f>IF(N127="zákl. přenesená",J127,0)</f>
        <v>0</v>
      </c>
      <c r="BH127" s="179">
        <f>IF(N127="sníž. přenesená",J127,0)</f>
        <v>0</v>
      </c>
      <c r="BI127" s="179">
        <f>IF(N127="nulová",J127,0)</f>
        <v>0</v>
      </c>
      <c r="BJ127" s="23" t="s">
        <v>71</v>
      </c>
      <c r="BK127" s="179">
        <f>ROUND(I127*H127,2)</f>
        <v>0</v>
      </c>
      <c r="BL127" s="23" t="s">
        <v>176</v>
      </c>
      <c r="BM127" s="23" t="s">
        <v>191</v>
      </c>
    </row>
    <row r="128" spans="2:65" s="12" customFormat="1">
      <c r="B128" s="189"/>
      <c r="D128" s="206" t="s">
        <v>129</v>
      </c>
      <c r="F128" s="208" t="s">
        <v>192</v>
      </c>
      <c r="H128" s="209">
        <v>157.5</v>
      </c>
      <c r="I128" s="193"/>
      <c r="L128" s="189"/>
      <c r="M128" s="194"/>
      <c r="N128" s="195"/>
      <c r="O128" s="195"/>
      <c r="P128" s="195"/>
      <c r="Q128" s="195"/>
      <c r="R128" s="195"/>
      <c r="S128" s="195"/>
      <c r="T128" s="196"/>
      <c r="AT128" s="190" t="s">
        <v>129</v>
      </c>
      <c r="AU128" s="190" t="s">
        <v>78</v>
      </c>
      <c r="AV128" s="12" t="s">
        <v>78</v>
      </c>
      <c r="AW128" s="12" t="s">
        <v>6</v>
      </c>
      <c r="AX128" s="12" t="s">
        <v>71</v>
      </c>
      <c r="AY128" s="190" t="s">
        <v>119</v>
      </c>
    </row>
    <row r="129" spans="2:65" s="1" customFormat="1" ht="44.25" customHeight="1">
      <c r="B129" s="167"/>
      <c r="C129" s="168" t="s">
        <v>193</v>
      </c>
      <c r="D129" s="168" t="s">
        <v>122</v>
      </c>
      <c r="E129" s="169" t="s">
        <v>194</v>
      </c>
      <c r="F129" s="170" t="s">
        <v>195</v>
      </c>
      <c r="G129" s="171" t="s">
        <v>196</v>
      </c>
      <c r="H129" s="172">
        <v>3</v>
      </c>
      <c r="I129" s="173"/>
      <c r="J129" s="174">
        <f>ROUND(I129*H129,2)</f>
        <v>0</v>
      </c>
      <c r="K129" s="170" t="s">
        <v>126</v>
      </c>
      <c r="L129" s="39"/>
      <c r="M129" s="175" t="s">
        <v>5</v>
      </c>
      <c r="N129" s="176" t="s">
        <v>37</v>
      </c>
      <c r="O129" s="40"/>
      <c r="P129" s="177">
        <f>O129*H129</f>
        <v>0</v>
      </c>
      <c r="Q129" s="177">
        <v>0</v>
      </c>
      <c r="R129" s="177">
        <f>Q129*H129</f>
        <v>0</v>
      </c>
      <c r="S129" s="177">
        <v>0</v>
      </c>
      <c r="T129" s="178">
        <f>S129*H129</f>
        <v>0</v>
      </c>
      <c r="AR129" s="23" t="s">
        <v>176</v>
      </c>
      <c r="AT129" s="23" t="s">
        <v>122</v>
      </c>
      <c r="AU129" s="23" t="s">
        <v>78</v>
      </c>
      <c r="AY129" s="23" t="s">
        <v>119</v>
      </c>
      <c r="BE129" s="179">
        <f>IF(N129="základní",J129,0)</f>
        <v>0</v>
      </c>
      <c r="BF129" s="179">
        <f>IF(N129="snížená",J129,0)</f>
        <v>0</v>
      </c>
      <c r="BG129" s="179">
        <f>IF(N129="zákl. přenesená",J129,0)</f>
        <v>0</v>
      </c>
      <c r="BH129" s="179">
        <f>IF(N129="sníž. přenesená",J129,0)</f>
        <v>0</v>
      </c>
      <c r="BI129" s="179">
        <f>IF(N129="nulová",J129,0)</f>
        <v>0</v>
      </c>
      <c r="BJ129" s="23" t="s">
        <v>71</v>
      </c>
      <c r="BK129" s="179">
        <f>ROUND(I129*H129,2)</f>
        <v>0</v>
      </c>
      <c r="BL129" s="23" t="s">
        <v>176</v>
      </c>
      <c r="BM129" s="23" t="s">
        <v>197</v>
      </c>
    </row>
    <row r="130" spans="2:65" s="11" customFormat="1">
      <c r="B130" s="180"/>
      <c r="D130" s="181" t="s">
        <v>129</v>
      </c>
      <c r="E130" s="182" t="s">
        <v>5</v>
      </c>
      <c r="F130" s="183" t="s">
        <v>198</v>
      </c>
      <c r="H130" s="184" t="s">
        <v>5</v>
      </c>
      <c r="I130" s="185"/>
      <c r="L130" s="180"/>
      <c r="M130" s="186"/>
      <c r="N130" s="187"/>
      <c r="O130" s="187"/>
      <c r="P130" s="187"/>
      <c r="Q130" s="187"/>
      <c r="R130" s="187"/>
      <c r="S130" s="187"/>
      <c r="T130" s="188"/>
      <c r="AT130" s="184" t="s">
        <v>129</v>
      </c>
      <c r="AU130" s="184" t="s">
        <v>78</v>
      </c>
      <c r="AV130" s="11" t="s">
        <v>71</v>
      </c>
      <c r="AW130" s="11" t="s">
        <v>30</v>
      </c>
      <c r="AX130" s="11" t="s">
        <v>66</v>
      </c>
      <c r="AY130" s="184" t="s">
        <v>119</v>
      </c>
    </row>
    <row r="131" spans="2:65" s="12" customFormat="1">
      <c r="B131" s="189"/>
      <c r="D131" s="206" t="s">
        <v>129</v>
      </c>
      <c r="E131" s="207" t="s">
        <v>5</v>
      </c>
      <c r="F131" s="208" t="s">
        <v>199</v>
      </c>
      <c r="H131" s="209">
        <v>3</v>
      </c>
      <c r="I131" s="193"/>
      <c r="L131" s="189"/>
      <c r="M131" s="194"/>
      <c r="N131" s="195"/>
      <c r="O131" s="195"/>
      <c r="P131" s="195"/>
      <c r="Q131" s="195"/>
      <c r="R131" s="195"/>
      <c r="S131" s="195"/>
      <c r="T131" s="196"/>
      <c r="AT131" s="190" t="s">
        <v>129</v>
      </c>
      <c r="AU131" s="190" t="s">
        <v>78</v>
      </c>
      <c r="AV131" s="12" t="s">
        <v>78</v>
      </c>
      <c r="AW131" s="12" t="s">
        <v>30</v>
      </c>
      <c r="AX131" s="12" t="s">
        <v>71</v>
      </c>
      <c r="AY131" s="190" t="s">
        <v>119</v>
      </c>
    </row>
    <row r="132" spans="2:65" s="1" customFormat="1" ht="22.5" customHeight="1">
      <c r="B132" s="167"/>
      <c r="C132" s="213" t="s">
        <v>200</v>
      </c>
      <c r="D132" s="213" t="s">
        <v>182</v>
      </c>
      <c r="E132" s="214" t="s">
        <v>201</v>
      </c>
      <c r="F132" s="215" t="s">
        <v>202</v>
      </c>
      <c r="G132" s="216" t="s">
        <v>196</v>
      </c>
      <c r="H132" s="217">
        <v>3</v>
      </c>
      <c r="I132" s="218"/>
      <c r="J132" s="219">
        <f>ROUND(I132*H132,2)</f>
        <v>0</v>
      </c>
      <c r="K132" s="215" t="s">
        <v>126</v>
      </c>
      <c r="L132" s="220"/>
      <c r="M132" s="221" t="s">
        <v>5</v>
      </c>
      <c r="N132" s="222" t="s">
        <v>37</v>
      </c>
      <c r="O132" s="40"/>
      <c r="P132" s="177">
        <f>O132*H132</f>
        <v>0</v>
      </c>
      <c r="Q132" s="177">
        <v>5.0000000000000002E-5</v>
      </c>
      <c r="R132" s="177">
        <f>Q132*H132</f>
        <v>1.5000000000000001E-4</v>
      </c>
      <c r="S132" s="177">
        <v>0</v>
      </c>
      <c r="T132" s="178">
        <f>S132*H132</f>
        <v>0</v>
      </c>
      <c r="AR132" s="23" t="s">
        <v>185</v>
      </c>
      <c r="AT132" s="23" t="s">
        <v>182</v>
      </c>
      <c r="AU132" s="23" t="s">
        <v>78</v>
      </c>
      <c r="AY132" s="23" t="s">
        <v>119</v>
      </c>
      <c r="BE132" s="179">
        <f>IF(N132="základní",J132,0)</f>
        <v>0</v>
      </c>
      <c r="BF132" s="179">
        <f>IF(N132="snížená",J132,0)</f>
        <v>0</v>
      </c>
      <c r="BG132" s="179">
        <f>IF(N132="zákl. přenesená",J132,0)</f>
        <v>0</v>
      </c>
      <c r="BH132" s="179">
        <f>IF(N132="sníž. přenesená",J132,0)</f>
        <v>0</v>
      </c>
      <c r="BI132" s="179">
        <f>IF(N132="nulová",J132,0)</f>
        <v>0</v>
      </c>
      <c r="BJ132" s="23" t="s">
        <v>71</v>
      </c>
      <c r="BK132" s="179">
        <f>ROUND(I132*H132,2)</f>
        <v>0</v>
      </c>
      <c r="BL132" s="23" t="s">
        <v>176</v>
      </c>
      <c r="BM132" s="23" t="s">
        <v>203</v>
      </c>
    </row>
    <row r="133" spans="2:65" s="1" customFormat="1" ht="31.5" customHeight="1">
      <c r="B133" s="167"/>
      <c r="C133" s="168" t="s">
        <v>204</v>
      </c>
      <c r="D133" s="168" t="s">
        <v>122</v>
      </c>
      <c r="E133" s="169" t="s">
        <v>205</v>
      </c>
      <c r="F133" s="170" t="s">
        <v>206</v>
      </c>
      <c r="G133" s="171" t="s">
        <v>196</v>
      </c>
      <c r="H133" s="172">
        <v>3</v>
      </c>
      <c r="I133" s="173"/>
      <c r="J133" s="174">
        <f>ROUND(I133*H133,2)</f>
        <v>0</v>
      </c>
      <c r="K133" s="170" t="s">
        <v>126</v>
      </c>
      <c r="L133" s="39"/>
      <c r="M133" s="175" t="s">
        <v>5</v>
      </c>
      <c r="N133" s="176" t="s">
        <v>37</v>
      </c>
      <c r="O133" s="40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AR133" s="23" t="s">
        <v>176</v>
      </c>
      <c r="AT133" s="23" t="s">
        <v>122</v>
      </c>
      <c r="AU133" s="23" t="s">
        <v>78</v>
      </c>
      <c r="AY133" s="23" t="s">
        <v>119</v>
      </c>
      <c r="BE133" s="179">
        <f>IF(N133="základní",J133,0)</f>
        <v>0</v>
      </c>
      <c r="BF133" s="179">
        <f>IF(N133="snížená",J133,0)</f>
        <v>0</v>
      </c>
      <c r="BG133" s="179">
        <f>IF(N133="zákl. přenesená",J133,0)</f>
        <v>0</v>
      </c>
      <c r="BH133" s="179">
        <f>IF(N133="sníž. přenesená",J133,0)</f>
        <v>0</v>
      </c>
      <c r="BI133" s="179">
        <f>IF(N133="nulová",J133,0)</f>
        <v>0</v>
      </c>
      <c r="BJ133" s="23" t="s">
        <v>71</v>
      </c>
      <c r="BK133" s="179">
        <f>ROUND(I133*H133,2)</f>
        <v>0</v>
      </c>
      <c r="BL133" s="23" t="s">
        <v>176</v>
      </c>
      <c r="BM133" s="23" t="s">
        <v>207</v>
      </c>
    </row>
    <row r="134" spans="2:65" s="11" customFormat="1">
      <c r="B134" s="180"/>
      <c r="D134" s="181" t="s">
        <v>129</v>
      </c>
      <c r="E134" s="182" t="s">
        <v>5</v>
      </c>
      <c r="F134" s="183" t="s">
        <v>198</v>
      </c>
      <c r="H134" s="184" t="s">
        <v>5</v>
      </c>
      <c r="I134" s="185"/>
      <c r="L134" s="180"/>
      <c r="M134" s="186"/>
      <c r="N134" s="187"/>
      <c r="O134" s="187"/>
      <c r="P134" s="187"/>
      <c r="Q134" s="187"/>
      <c r="R134" s="187"/>
      <c r="S134" s="187"/>
      <c r="T134" s="188"/>
      <c r="AT134" s="184" t="s">
        <v>129</v>
      </c>
      <c r="AU134" s="184" t="s">
        <v>78</v>
      </c>
      <c r="AV134" s="11" t="s">
        <v>71</v>
      </c>
      <c r="AW134" s="11" t="s">
        <v>30</v>
      </c>
      <c r="AX134" s="11" t="s">
        <v>66</v>
      </c>
      <c r="AY134" s="184" t="s">
        <v>119</v>
      </c>
    </row>
    <row r="135" spans="2:65" s="12" customFormat="1">
      <c r="B135" s="189"/>
      <c r="D135" s="206" t="s">
        <v>129</v>
      </c>
      <c r="E135" s="207" t="s">
        <v>5</v>
      </c>
      <c r="F135" s="208" t="s">
        <v>199</v>
      </c>
      <c r="H135" s="209">
        <v>3</v>
      </c>
      <c r="I135" s="193"/>
      <c r="L135" s="189"/>
      <c r="M135" s="194"/>
      <c r="N135" s="195"/>
      <c r="O135" s="195"/>
      <c r="P135" s="195"/>
      <c r="Q135" s="195"/>
      <c r="R135" s="195"/>
      <c r="S135" s="195"/>
      <c r="T135" s="196"/>
      <c r="AT135" s="190" t="s">
        <v>129</v>
      </c>
      <c r="AU135" s="190" t="s">
        <v>78</v>
      </c>
      <c r="AV135" s="12" t="s">
        <v>78</v>
      </c>
      <c r="AW135" s="12" t="s">
        <v>30</v>
      </c>
      <c r="AX135" s="12" t="s">
        <v>71</v>
      </c>
      <c r="AY135" s="190" t="s">
        <v>119</v>
      </c>
    </row>
    <row r="136" spans="2:65" s="1" customFormat="1" ht="22.5" customHeight="1">
      <c r="B136" s="167"/>
      <c r="C136" s="213" t="s">
        <v>11</v>
      </c>
      <c r="D136" s="213" t="s">
        <v>182</v>
      </c>
      <c r="E136" s="214" t="s">
        <v>208</v>
      </c>
      <c r="F136" s="215" t="s">
        <v>209</v>
      </c>
      <c r="G136" s="216" t="s">
        <v>196</v>
      </c>
      <c r="H136" s="217">
        <v>3</v>
      </c>
      <c r="I136" s="218"/>
      <c r="J136" s="219">
        <f>ROUND(I136*H136,2)</f>
        <v>0</v>
      </c>
      <c r="K136" s="215" t="s">
        <v>126</v>
      </c>
      <c r="L136" s="220"/>
      <c r="M136" s="221" t="s">
        <v>5</v>
      </c>
      <c r="N136" s="222" t="s">
        <v>37</v>
      </c>
      <c r="O136" s="40"/>
      <c r="P136" s="177">
        <f>O136*H136</f>
        <v>0</v>
      </c>
      <c r="Q136" s="177">
        <v>5.0000000000000002E-5</v>
      </c>
      <c r="R136" s="177">
        <f>Q136*H136</f>
        <v>1.5000000000000001E-4</v>
      </c>
      <c r="S136" s="177">
        <v>0</v>
      </c>
      <c r="T136" s="178">
        <f>S136*H136</f>
        <v>0</v>
      </c>
      <c r="AR136" s="23" t="s">
        <v>185</v>
      </c>
      <c r="AT136" s="23" t="s">
        <v>182</v>
      </c>
      <c r="AU136" s="23" t="s">
        <v>78</v>
      </c>
      <c r="AY136" s="23" t="s">
        <v>119</v>
      </c>
      <c r="BE136" s="179">
        <f>IF(N136="základní",J136,0)</f>
        <v>0</v>
      </c>
      <c r="BF136" s="179">
        <f>IF(N136="snížená",J136,0)</f>
        <v>0</v>
      </c>
      <c r="BG136" s="179">
        <f>IF(N136="zákl. přenesená",J136,0)</f>
        <v>0</v>
      </c>
      <c r="BH136" s="179">
        <f>IF(N136="sníž. přenesená",J136,0)</f>
        <v>0</v>
      </c>
      <c r="BI136" s="179">
        <f>IF(N136="nulová",J136,0)</f>
        <v>0</v>
      </c>
      <c r="BJ136" s="23" t="s">
        <v>71</v>
      </c>
      <c r="BK136" s="179">
        <f>ROUND(I136*H136,2)</f>
        <v>0</v>
      </c>
      <c r="BL136" s="23" t="s">
        <v>176</v>
      </c>
      <c r="BM136" s="23" t="s">
        <v>210</v>
      </c>
    </row>
    <row r="137" spans="2:65" s="1" customFormat="1" ht="31.5" customHeight="1">
      <c r="B137" s="167"/>
      <c r="C137" s="168" t="s">
        <v>176</v>
      </c>
      <c r="D137" s="168" t="s">
        <v>122</v>
      </c>
      <c r="E137" s="169" t="s">
        <v>211</v>
      </c>
      <c r="F137" s="170" t="s">
        <v>212</v>
      </c>
      <c r="G137" s="171" t="s">
        <v>196</v>
      </c>
      <c r="H137" s="172">
        <v>29</v>
      </c>
      <c r="I137" s="173"/>
      <c r="J137" s="174">
        <f>ROUND(I137*H137,2)</f>
        <v>0</v>
      </c>
      <c r="K137" s="170" t="s">
        <v>126</v>
      </c>
      <c r="L137" s="39"/>
      <c r="M137" s="175" t="s">
        <v>5</v>
      </c>
      <c r="N137" s="176" t="s">
        <v>37</v>
      </c>
      <c r="O137" s="40"/>
      <c r="P137" s="177">
        <f>O137*H137</f>
        <v>0</v>
      </c>
      <c r="Q137" s="177">
        <v>0</v>
      </c>
      <c r="R137" s="177">
        <f>Q137*H137</f>
        <v>0</v>
      </c>
      <c r="S137" s="177">
        <v>0</v>
      </c>
      <c r="T137" s="178">
        <f>S137*H137</f>
        <v>0</v>
      </c>
      <c r="AR137" s="23" t="s">
        <v>176</v>
      </c>
      <c r="AT137" s="23" t="s">
        <v>122</v>
      </c>
      <c r="AU137" s="23" t="s">
        <v>78</v>
      </c>
      <c r="AY137" s="23" t="s">
        <v>119</v>
      </c>
      <c r="BE137" s="179">
        <f>IF(N137="základní",J137,0)</f>
        <v>0</v>
      </c>
      <c r="BF137" s="179">
        <f>IF(N137="snížená",J137,0)</f>
        <v>0</v>
      </c>
      <c r="BG137" s="179">
        <f>IF(N137="zákl. přenesená",J137,0)</f>
        <v>0</v>
      </c>
      <c r="BH137" s="179">
        <f>IF(N137="sníž. přenesená",J137,0)</f>
        <v>0</v>
      </c>
      <c r="BI137" s="179">
        <f>IF(N137="nulová",J137,0)</f>
        <v>0</v>
      </c>
      <c r="BJ137" s="23" t="s">
        <v>71</v>
      </c>
      <c r="BK137" s="179">
        <f>ROUND(I137*H137,2)</f>
        <v>0</v>
      </c>
      <c r="BL137" s="23" t="s">
        <v>176</v>
      </c>
      <c r="BM137" s="23" t="s">
        <v>213</v>
      </c>
    </row>
    <row r="138" spans="2:65" s="11" customFormat="1">
      <c r="B138" s="180"/>
      <c r="D138" s="181" t="s">
        <v>129</v>
      </c>
      <c r="E138" s="182" t="s">
        <v>5</v>
      </c>
      <c r="F138" s="183" t="s">
        <v>214</v>
      </c>
      <c r="H138" s="184" t="s">
        <v>5</v>
      </c>
      <c r="I138" s="185"/>
      <c r="L138" s="180"/>
      <c r="M138" s="186"/>
      <c r="N138" s="187"/>
      <c r="O138" s="187"/>
      <c r="P138" s="187"/>
      <c r="Q138" s="187"/>
      <c r="R138" s="187"/>
      <c r="S138" s="187"/>
      <c r="T138" s="188"/>
      <c r="AT138" s="184" t="s">
        <v>129</v>
      </c>
      <c r="AU138" s="184" t="s">
        <v>78</v>
      </c>
      <c r="AV138" s="11" t="s">
        <v>71</v>
      </c>
      <c r="AW138" s="11" t="s">
        <v>30</v>
      </c>
      <c r="AX138" s="11" t="s">
        <v>66</v>
      </c>
      <c r="AY138" s="184" t="s">
        <v>119</v>
      </c>
    </row>
    <row r="139" spans="2:65" s="12" customFormat="1">
      <c r="B139" s="189"/>
      <c r="D139" s="181" t="s">
        <v>129</v>
      </c>
      <c r="E139" s="190" t="s">
        <v>5</v>
      </c>
      <c r="F139" s="191" t="s">
        <v>215</v>
      </c>
      <c r="H139" s="192">
        <v>8</v>
      </c>
      <c r="I139" s="193"/>
      <c r="L139" s="189"/>
      <c r="M139" s="194"/>
      <c r="N139" s="195"/>
      <c r="O139" s="195"/>
      <c r="P139" s="195"/>
      <c r="Q139" s="195"/>
      <c r="R139" s="195"/>
      <c r="S139" s="195"/>
      <c r="T139" s="196"/>
      <c r="AT139" s="190" t="s">
        <v>129</v>
      </c>
      <c r="AU139" s="190" t="s">
        <v>78</v>
      </c>
      <c r="AV139" s="12" t="s">
        <v>78</v>
      </c>
      <c r="AW139" s="12" t="s">
        <v>30</v>
      </c>
      <c r="AX139" s="12" t="s">
        <v>66</v>
      </c>
      <c r="AY139" s="190" t="s">
        <v>119</v>
      </c>
    </row>
    <row r="140" spans="2:65" s="12" customFormat="1">
      <c r="B140" s="189"/>
      <c r="D140" s="181" t="s">
        <v>129</v>
      </c>
      <c r="E140" s="190" t="s">
        <v>5</v>
      </c>
      <c r="F140" s="191" t="s">
        <v>216</v>
      </c>
      <c r="H140" s="192">
        <v>8</v>
      </c>
      <c r="I140" s="193"/>
      <c r="L140" s="189"/>
      <c r="M140" s="194"/>
      <c r="N140" s="195"/>
      <c r="O140" s="195"/>
      <c r="P140" s="195"/>
      <c r="Q140" s="195"/>
      <c r="R140" s="195"/>
      <c r="S140" s="195"/>
      <c r="T140" s="196"/>
      <c r="AT140" s="190" t="s">
        <v>129</v>
      </c>
      <c r="AU140" s="190" t="s">
        <v>78</v>
      </c>
      <c r="AV140" s="12" t="s">
        <v>78</v>
      </c>
      <c r="AW140" s="12" t="s">
        <v>30</v>
      </c>
      <c r="AX140" s="12" t="s">
        <v>66</v>
      </c>
      <c r="AY140" s="190" t="s">
        <v>119</v>
      </c>
    </row>
    <row r="141" spans="2:65" s="12" customFormat="1">
      <c r="B141" s="189"/>
      <c r="D141" s="181" t="s">
        <v>129</v>
      </c>
      <c r="E141" s="190" t="s">
        <v>5</v>
      </c>
      <c r="F141" s="191" t="s">
        <v>217</v>
      </c>
      <c r="H141" s="192">
        <v>2</v>
      </c>
      <c r="I141" s="193"/>
      <c r="L141" s="189"/>
      <c r="M141" s="194"/>
      <c r="N141" s="195"/>
      <c r="O141" s="195"/>
      <c r="P141" s="195"/>
      <c r="Q141" s="195"/>
      <c r="R141" s="195"/>
      <c r="S141" s="195"/>
      <c r="T141" s="196"/>
      <c r="AT141" s="190" t="s">
        <v>129</v>
      </c>
      <c r="AU141" s="190" t="s">
        <v>78</v>
      </c>
      <c r="AV141" s="12" t="s">
        <v>78</v>
      </c>
      <c r="AW141" s="12" t="s">
        <v>30</v>
      </c>
      <c r="AX141" s="12" t="s">
        <v>66</v>
      </c>
      <c r="AY141" s="190" t="s">
        <v>119</v>
      </c>
    </row>
    <row r="142" spans="2:65" s="12" customFormat="1">
      <c r="B142" s="189"/>
      <c r="D142" s="181" t="s">
        <v>129</v>
      </c>
      <c r="E142" s="190" t="s">
        <v>5</v>
      </c>
      <c r="F142" s="191" t="s">
        <v>218</v>
      </c>
      <c r="H142" s="192">
        <v>2</v>
      </c>
      <c r="I142" s="193"/>
      <c r="L142" s="189"/>
      <c r="M142" s="194"/>
      <c r="N142" s="195"/>
      <c r="O142" s="195"/>
      <c r="P142" s="195"/>
      <c r="Q142" s="195"/>
      <c r="R142" s="195"/>
      <c r="S142" s="195"/>
      <c r="T142" s="196"/>
      <c r="AT142" s="190" t="s">
        <v>129</v>
      </c>
      <c r="AU142" s="190" t="s">
        <v>78</v>
      </c>
      <c r="AV142" s="12" t="s">
        <v>78</v>
      </c>
      <c r="AW142" s="12" t="s">
        <v>30</v>
      </c>
      <c r="AX142" s="12" t="s">
        <v>66</v>
      </c>
      <c r="AY142" s="190" t="s">
        <v>119</v>
      </c>
    </row>
    <row r="143" spans="2:65" s="12" customFormat="1">
      <c r="B143" s="189"/>
      <c r="D143" s="181" t="s">
        <v>129</v>
      </c>
      <c r="E143" s="190" t="s">
        <v>5</v>
      </c>
      <c r="F143" s="191" t="s">
        <v>219</v>
      </c>
      <c r="H143" s="192">
        <v>1</v>
      </c>
      <c r="I143" s="193"/>
      <c r="L143" s="189"/>
      <c r="M143" s="194"/>
      <c r="N143" s="195"/>
      <c r="O143" s="195"/>
      <c r="P143" s="195"/>
      <c r="Q143" s="195"/>
      <c r="R143" s="195"/>
      <c r="S143" s="195"/>
      <c r="T143" s="196"/>
      <c r="AT143" s="190" t="s">
        <v>129</v>
      </c>
      <c r="AU143" s="190" t="s">
        <v>78</v>
      </c>
      <c r="AV143" s="12" t="s">
        <v>78</v>
      </c>
      <c r="AW143" s="12" t="s">
        <v>30</v>
      </c>
      <c r="AX143" s="12" t="s">
        <v>66</v>
      </c>
      <c r="AY143" s="190" t="s">
        <v>119</v>
      </c>
    </row>
    <row r="144" spans="2:65" s="12" customFormat="1">
      <c r="B144" s="189"/>
      <c r="D144" s="181" t="s">
        <v>129</v>
      </c>
      <c r="E144" s="190" t="s">
        <v>5</v>
      </c>
      <c r="F144" s="191" t="s">
        <v>220</v>
      </c>
      <c r="H144" s="192">
        <v>2</v>
      </c>
      <c r="I144" s="193"/>
      <c r="L144" s="189"/>
      <c r="M144" s="194"/>
      <c r="N144" s="195"/>
      <c r="O144" s="195"/>
      <c r="P144" s="195"/>
      <c r="Q144" s="195"/>
      <c r="R144" s="195"/>
      <c r="S144" s="195"/>
      <c r="T144" s="196"/>
      <c r="AT144" s="190" t="s">
        <v>129</v>
      </c>
      <c r="AU144" s="190" t="s">
        <v>78</v>
      </c>
      <c r="AV144" s="12" t="s">
        <v>78</v>
      </c>
      <c r="AW144" s="12" t="s">
        <v>30</v>
      </c>
      <c r="AX144" s="12" t="s">
        <v>66</v>
      </c>
      <c r="AY144" s="190" t="s">
        <v>119</v>
      </c>
    </row>
    <row r="145" spans="2:65" s="12" customFormat="1">
      <c r="B145" s="189"/>
      <c r="D145" s="181" t="s">
        <v>129</v>
      </c>
      <c r="E145" s="190" t="s">
        <v>5</v>
      </c>
      <c r="F145" s="191" t="s">
        <v>221</v>
      </c>
      <c r="H145" s="192">
        <v>2</v>
      </c>
      <c r="I145" s="193"/>
      <c r="L145" s="189"/>
      <c r="M145" s="194"/>
      <c r="N145" s="195"/>
      <c r="O145" s="195"/>
      <c r="P145" s="195"/>
      <c r="Q145" s="195"/>
      <c r="R145" s="195"/>
      <c r="S145" s="195"/>
      <c r="T145" s="196"/>
      <c r="AT145" s="190" t="s">
        <v>129</v>
      </c>
      <c r="AU145" s="190" t="s">
        <v>78</v>
      </c>
      <c r="AV145" s="12" t="s">
        <v>78</v>
      </c>
      <c r="AW145" s="12" t="s">
        <v>30</v>
      </c>
      <c r="AX145" s="12" t="s">
        <v>66</v>
      </c>
      <c r="AY145" s="190" t="s">
        <v>119</v>
      </c>
    </row>
    <row r="146" spans="2:65" s="12" customFormat="1">
      <c r="B146" s="189"/>
      <c r="D146" s="181" t="s">
        <v>129</v>
      </c>
      <c r="E146" s="190" t="s">
        <v>5</v>
      </c>
      <c r="F146" s="191" t="s">
        <v>222</v>
      </c>
      <c r="H146" s="192">
        <v>2</v>
      </c>
      <c r="I146" s="193"/>
      <c r="L146" s="189"/>
      <c r="M146" s="194"/>
      <c r="N146" s="195"/>
      <c r="O146" s="195"/>
      <c r="P146" s="195"/>
      <c r="Q146" s="195"/>
      <c r="R146" s="195"/>
      <c r="S146" s="195"/>
      <c r="T146" s="196"/>
      <c r="AT146" s="190" t="s">
        <v>129</v>
      </c>
      <c r="AU146" s="190" t="s">
        <v>78</v>
      </c>
      <c r="AV146" s="12" t="s">
        <v>78</v>
      </c>
      <c r="AW146" s="12" t="s">
        <v>30</v>
      </c>
      <c r="AX146" s="12" t="s">
        <v>66</v>
      </c>
      <c r="AY146" s="190" t="s">
        <v>119</v>
      </c>
    </row>
    <row r="147" spans="2:65" s="12" customFormat="1">
      <c r="B147" s="189"/>
      <c r="D147" s="181" t="s">
        <v>129</v>
      </c>
      <c r="E147" s="190" t="s">
        <v>5</v>
      </c>
      <c r="F147" s="191" t="s">
        <v>223</v>
      </c>
      <c r="H147" s="192">
        <v>2</v>
      </c>
      <c r="I147" s="193"/>
      <c r="L147" s="189"/>
      <c r="M147" s="194"/>
      <c r="N147" s="195"/>
      <c r="O147" s="195"/>
      <c r="P147" s="195"/>
      <c r="Q147" s="195"/>
      <c r="R147" s="195"/>
      <c r="S147" s="195"/>
      <c r="T147" s="196"/>
      <c r="AT147" s="190" t="s">
        <v>129</v>
      </c>
      <c r="AU147" s="190" t="s">
        <v>78</v>
      </c>
      <c r="AV147" s="12" t="s">
        <v>78</v>
      </c>
      <c r="AW147" s="12" t="s">
        <v>30</v>
      </c>
      <c r="AX147" s="12" t="s">
        <v>66</v>
      </c>
      <c r="AY147" s="190" t="s">
        <v>119</v>
      </c>
    </row>
    <row r="148" spans="2:65" s="13" customFormat="1">
      <c r="B148" s="197"/>
      <c r="D148" s="206" t="s">
        <v>129</v>
      </c>
      <c r="E148" s="210" t="s">
        <v>5</v>
      </c>
      <c r="F148" s="211" t="s">
        <v>133</v>
      </c>
      <c r="H148" s="212">
        <v>29</v>
      </c>
      <c r="I148" s="201"/>
      <c r="L148" s="197"/>
      <c r="M148" s="202"/>
      <c r="N148" s="203"/>
      <c r="O148" s="203"/>
      <c r="P148" s="203"/>
      <c r="Q148" s="203"/>
      <c r="R148" s="203"/>
      <c r="S148" s="203"/>
      <c r="T148" s="204"/>
      <c r="AT148" s="205" t="s">
        <v>129</v>
      </c>
      <c r="AU148" s="205" t="s">
        <v>78</v>
      </c>
      <c r="AV148" s="13" t="s">
        <v>127</v>
      </c>
      <c r="AW148" s="13" t="s">
        <v>30</v>
      </c>
      <c r="AX148" s="13" t="s">
        <v>71</v>
      </c>
      <c r="AY148" s="205" t="s">
        <v>119</v>
      </c>
    </row>
    <row r="149" spans="2:65" s="1" customFormat="1" ht="22.5" customHeight="1">
      <c r="B149" s="167"/>
      <c r="C149" s="213" t="s">
        <v>224</v>
      </c>
      <c r="D149" s="213" t="s">
        <v>182</v>
      </c>
      <c r="E149" s="214" t="s">
        <v>225</v>
      </c>
      <c r="F149" s="215" t="s">
        <v>226</v>
      </c>
      <c r="G149" s="216" t="s">
        <v>196</v>
      </c>
      <c r="H149" s="217">
        <v>29</v>
      </c>
      <c r="I149" s="218"/>
      <c r="J149" s="219">
        <f>ROUND(I149*H149,2)</f>
        <v>0</v>
      </c>
      <c r="K149" s="215" t="s">
        <v>126</v>
      </c>
      <c r="L149" s="220"/>
      <c r="M149" s="221" t="s">
        <v>5</v>
      </c>
      <c r="N149" s="222" t="s">
        <v>37</v>
      </c>
      <c r="O149" s="40"/>
      <c r="P149" s="177">
        <f>O149*H149</f>
        <v>0</v>
      </c>
      <c r="Q149" s="177">
        <v>6.0000000000000002E-5</v>
      </c>
      <c r="R149" s="177">
        <f>Q149*H149</f>
        <v>1.74E-3</v>
      </c>
      <c r="S149" s="177">
        <v>0</v>
      </c>
      <c r="T149" s="178">
        <f>S149*H149</f>
        <v>0</v>
      </c>
      <c r="AR149" s="23" t="s">
        <v>185</v>
      </c>
      <c r="AT149" s="23" t="s">
        <v>182</v>
      </c>
      <c r="AU149" s="23" t="s">
        <v>78</v>
      </c>
      <c r="AY149" s="23" t="s">
        <v>119</v>
      </c>
      <c r="BE149" s="179">
        <f>IF(N149="základní",J149,0)</f>
        <v>0</v>
      </c>
      <c r="BF149" s="179">
        <f>IF(N149="snížená",J149,0)</f>
        <v>0</v>
      </c>
      <c r="BG149" s="179">
        <f>IF(N149="zákl. přenesená",J149,0)</f>
        <v>0</v>
      </c>
      <c r="BH149" s="179">
        <f>IF(N149="sníž. přenesená",J149,0)</f>
        <v>0</v>
      </c>
      <c r="BI149" s="179">
        <f>IF(N149="nulová",J149,0)</f>
        <v>0</v>
      </c>
      <c r="BJ149" s="23" t="s">
        <v>71</v>
      </c>
      <c r="BK149" s="179">
        <f>ROUND(I149*H149,2)</f>
        <v>0</v>
      </c>
      <c r="BL149" s="23" t="s">
        <v>176</v>
      </c>
      <c r="BM149" s="23" t="s">
        <v>227</v>
      </c>
    </row>
    <row r="150" spans="2:65" s="1" customFormat="1" ht="22.5" customHeight="1">
      <c r="B150" s="167"/>
      <c r="C150" s="168" t="s">
        <v>228</v>
      </c>
      <c r="D150" s="168" t="s">
        <v>122</v>
      </c>
      <c r="E150" s="169" t="s">
        <v>229</v>
      </c>
      <c r="F150" s="170" t="s">
        <v>230</v>
      </c>
      <c r="G150" s="171" t="s">
        <v>196</v>
      </c>
      <c r="H150" s="172">
        <v>1</v>
      </c>
      <c r="I150" s="173"/>
      <c r="J150" s="174">
        <f>ROUND(I150*H150,2)</f>
        <v>0</v>
      </c>
      <c r="K150" s="170" t="s">
        <v>126</v>
      </c>
      <c r="L150" s="39"/>
      <c r="M150" s="175" t="s">
        <v>5</v>
      </c>
      <c r="N150" s="176" t="s">
        <v>37</v>
      </c>
      <c r="O150" s="40"/>
      <c r="P150" s="177">
        <f>O150*H150</f>
        <v>0</v>
      </c>
      <c r="Q150" s="177">
        <v>0</v>
      </c>
      <c r="R150" s="177">
        <f>Q150*H150</f>
        <v>0</v>
      </c>
      <c r="S150" s="177">
        <v>0</v>
      </c>
      <c r="T150" s="178">
        <f>S150*H150</f>
        <v>0</v>
      </c>
      <c r="AR150" s="23" t="s">
        <v>176</v>
      </c>
      <c r="AT150" s="23" t="s">
        <v>122</v>
      </c>
      <c r="AU150" s="23" t="s">
        <v>78</v>
      </c>
      <c r="AY150" s="23" t="s">
        <v>119</v>
      </c>
      <c r="BE150" s="179">
        <f>IF(N150="základní",J150,0)</f>
        <v>0</v>
      </c>
      <c r="BF150" s="179">
        <f>IF(N150="snížená",J150,0)</f>
        <v>0</v>
      </c>
      <c r="BG150" s="179">
        <f>IF(N150="zákl. přenesená",J150,0)</f>
        <v>0</v>
      </c>
      <c r="BH150" s="179">
        <f>IF(N150="sníž. přenesená",J150,0)</f>
        <v>0</v>
      </c>
      <c r="BI150" s="179">
        <f>IF(N150="nulová",J150,0)</f>
        <v>0</v>
      </c>
      <c r="BJ150" s="23" t="s">
        <v>71</v>
      </c>
      <c r="BK150" s="179">
        <f>ROUND(I150*H150,2)</f>
        <v>0</v>
      </c>
      <c r="BL150" s="23" t="s">
        <v>176</v>
      </c>
      <c r="BM150" s="23" t="s">
        <v>231</v>
      </c>
    </row>
    <row r="151" spans="2:65" s="11" customFormat="1">
      <c r="B151" s="180"/>
      <c r="D151" s="181" t="s">
        <v>129</v>
      </c>
      <c r="E151" s="182" t="s">
        <v>5</v>
      </c>
      <c r="F151" s="183" t="s">
        <v>232</v>
      </c>
      <c r="H151" s="184" t="s">
        <v>5</v>
      </c>
      <c r="I151" s="185"/>
      <c r="L151" s="180"/>
      <c r="M151" s="186"/>
      <c r="N151" s="187"/>
      <c r="O151" s="187"/>
      <c r="P151" s="187"/>
      <c r="Q151" s="187"/>
      <c r="R151" s="187"/>
      <c r="S151" s="187"/>
      <c r="T151" s="188"/>
      <c r="AT151" s="184" t="s">
        <v>129</v>
      </c>
      <c r="AU151" s="184" t="s">
        <v>78</v>
      </c>
      <c r="AV151" s="11" t="s">
        <v>71</v>
      </c>
      <c r="AW151" s="11" t="s">
        <v>30</v>
      </c>
      <c r="AX151" s="11" t="s">
        <v>66</v>
      </c>
      <c r="AY151" s="184" t="s">
        <v>119</v>
      </c>
    </row>
    <row r="152" spans="2:65" s="12" customFormat="1">
      <c r="B152" s="189"/>
      <c r="D152" s="206" t="s">
        <v>129</v>
      </c>
      <c r="E152" s="207" t="s">
        <v>5</v>
      </c>
      <c r="F152" s="208" t="s">
        <v>233</v>
      </c>
      <c r="H152" s="209">
        <v>1</v>
      </c>
      <c r="I152" s="193"/>
      <c r="L152" s="189"/>
      <c r="M152" s="194"/>
      <c r="N152" s="195"/>
      <c r="O152" s="195"/>
      <c r="P152" s="195"/>
      <c r="Q152" s="195"/>
      <c r="R152" s="195"/>
      <c r="S152" s="195"/>
      <c r="T152" s="196"/>
      <c r="AT152" s="190" t="s">
        <v>129</v>
      </c>
      <c r="AU152" s="190" t="s">
        <v>78</v>
      </c>
      <c r="AV152" s="12" t="s">
        <v>78</v>
      </c>
      <c r="AW152" s="12" t="s">
        <v>30</v>
      </c>
      <c r="AX152" s="12" t="s">
        <v>71</v>
      </c>
      <c r="AY152" s="190" t="s">
        <v>119</v>
      </c>
    </row>
    <row r="153" spans="2:65" s="1" customFormat="1" ht="22.5" customHeight="1">
      <c r="B153" s="167"/>
      <c r="C153" s="213" t="s">
        <v>234</v>
      </c>
      <c r="D153" s="213" t="s">
        <v>182</v>
      </c>
      <c r="E153" s="214" t="s">
        <v>235</v>
      </c>
      <c r="F153" s="215" t="s">
        <v>236</v>
      </c>
      <c r="G153" s="216" t="s">
        <v>196</v>
      </c>
      <c r="H153" s="217">
        <v>1</v>
      </c>
      <c r="I153" s="218"/>
      <c r="J153" s="219">
        <f t="shared" ref="J153:J160" si="5">ROUND(I153*H153,2)</f>
        <v>0</v>
      </c>
      <c r="K153" s="215" t="s">
        <v>126</v>
      </c>
      <c r="L153" s="220"/>
      <c r="M153" s="221" t="s">
        <v>5</v>
      </c>
      <c r="N153" s="222" t="s">
        <v>37</v>
      </c>
      <c r="O153" s="40"/>
      <c r="P153" s="177">
        <f t="shared" ref="P153:P160" si="6">O153*H153</f>
        <v>0</v>
      </c>
      <c r="Q153" s="177">
        <v>9.7999999999999997E-4</v>
      </c>
      <c r="R153" s="177">
        <f t="shared" ref="R153:R160" si="7">Q153*H153</f>
        <v>9.7999999999999997E-4</v>
      </c>
      <c r="S153" s="177">
        <v>0</v>
      </c>
      <c r="T153" s="178">
        <f t="shared" ref="T153:T160" si="8">S153*H153</f>
        <v>0</v>
      </c>
      <c r="AR153" s="23" t="s">
        <v>185</v>
      </c>
      <c r="AT153" s="23" t="s">
        <v>182</v>
      </c>
      <c r="AU153" s="23" t="s">
        <v>78</v>
      </c>
      <c r="AY153" s="23" t="s">
        <v>119</v>
      </c>
      <c r="BE153" s="179">
        <f t="shared" ref="BE153:BE160" si="9">IF(N153="základní",J153,0)</f>
        <v>0</v>
      </c>
      <c r="BF153" s="179">
        <f t="shared" ref="BF153:BF160" si="10">IF(N153="snížená",J153,0)</f>
        <v>0</v>
      </c>
      <c r="BG153" s="179">
        <f t="shared" ref="BG153:BG160" si="11">IF(N153="zákl. přenesená",J153,0)</f>
        <v>0</v>
      </c>
      <c r="BH153" s="179">
        <f t="shared" ref="BH153:BH160" si="12">IF(N153="sníž. přenesená",J153,0)</f>
        <v>0</v>
      </c>
      <c r="BI153" s="179">
        <f t="shared" ref="BI153:BI160" si="13">IF(N153="nulová",J153,0)</f>
        <v>0</v>
      </c>
      <c r="BJ153" s="23" t="s">
        <v>71</v>
      </c>
      <c r="BK153" s="179">
        <f t="shared" ref="BK153:BK160" si="14">ROUND(I153*H153,2)</f>
        <v>0</v>
      </c>
      <c r="BL153" s="23" t="s">
        <v>176</v>
      </c>
      <c r="BM153" s="23" t="s">
        <v>237</v>
      </c>
    </row>
    <row r="154" spans="2:65" s="1" customFormat="1" ht="31.5" customHeight="1">
      <c r="B154" s="167"/>
      <c r="C154" s="168" t="s">
        <v>238</v>
      </c>
      <c r="D154" s="168" t="s">
        <v>122</v>
      </c>
      <c r="E154" s="169" t="s">
        <v>239</v>
      </c>
      <c r="F154" s="170" t="s">
        <v>240</v>
      </c>
      <c r="G154" s="171" t="s">
        <v>196</v>
      </c>
      <c r="H154" s="172">
        <v>15</v>
      </c>
      <c r="I154" s="173"/>
      <c r="J154" s="174">
        <f t="shared" si="5"/>
        <v>0</v>
      </c>
      <c r="K154" s="170" t="s">
        <v>126</v>
      </c>
      <c r="L154" s="39"/>
      <c r="M154" s="175" t="s">
        <v>5</v>
      </c>
      <c r="N154" s="176" t="s">
        <v>37</v>
      </c>
      <c r="O154" s="40"/>
      <c r="P154" s="177">
        <f t="shared" si="6"/>
        <v>0</v>
      </c>
      <c r="Q154" s="177">
        <v>0</v>
      </c>
      <c r="R154" s="177">
        <f t="shared" si="7"/>
        <v>0</v>
      </c>
      <c r="S154" s="177">
        <v>0</v>
      </c>
      <c r="T154" s="178">
        <f t="shared" si="8"/>
        <v>0</v>
      </c>
      <c r="AR154" s="23" t="s">
        <v>176</v>
      </c>
      <c r="AT154" s="23" t="s">
        <v>122</v>
      </c>
      <c r="AU154" s="23" t="s">
        <v>78</v>
      </c>
      <c r="AY154" s="23" t="s">
        <v>119</v>
      </c>
      <c r="BE154" s="179">
        <f t="shared" si="9"/>
        <v>0</v>
      </c>
      <c r="BF154" s="179">
        <f t="shared" si="10"/>
        <v>0</v>
      </c>
      <c r="BG154" s="179">
        <f t="shared" si="11"/>
        <v>0</v>
      </c>
      <c r="BH154" s="179">
        <f t="shared" si="12"/>
        <v>0</v>
      </c>
      <c r="BI154" s="179">
        <f t="shared" si="13"/>
        <v>0</v>
      </c>
      <c r="BJ154" s="23" t="s">
        <v>71</v>
      </c>
      <c r="BK154" s="179">
        <f t="shared" si="14"/>
        <v>0</v>
      </c>
      <c r="BL154" s="23" t="s">
        <v>176</v>
      </c>
      <c r="BM154" s="23" t="s">
        <v>241</v>
      </c>
    </row>
    <row r="155" spans="2:65" s="1" customFormat="1" ht="22.5" customHeight="1">
      <c r="B155" s="167"/>
      <c r="C155" s="213" t="s">
        <v>10</v>
      </c>
      <c r="D155" s="213" t="s">
        <v>182</v>
      </c>
      <c r="E155" s="214" t="s">
        <v>242</v>
      </c>
      <c r="F155" s="215" t="s">
        <v>243</v>
      </c>
      <c r="G155" s="216" t="s">
        <v>196</v>
      </c>
      <c r="H155" s="217">
        <v>15</v>
      </c>
      <c r="I155" s="218"/>
      <c r="J155" s="219">
        <f t="shared" si="5"/>
        <v>0</v>
      </c>
      <c r="K155" s="215" t="s">
        <v>126</v>
      </c>
      <c r="L155" s="220"/>
      <c r="M155" s="221" t="s">
        <v>5</v>
      </c>
      <c r="N155" s="222" t="s">
        <v>37</v>
      </c>
      <c r="O155" s="40"/>
      <c r="P155" s="177">
        <f t="shared" si="6"/>
        <v>0</v>
      </c>
      <c r="Q155" s="177">
        <v>3.8999999999999998E-3</v>
      </c>
      <c r="R155" s="177">
        <f t="shared" si="7"/>
        <v>5.8499999999999996E-2</v>
      </c>
      <c r="S155" s="177">
        <v>0</v>
      </c>
      <c r="T155" s="178">
        <f t="shared" si="8"/>
        <v>0</v>
      </c>
      <c r="AR155" s="23" t="s">
        <v>185</v>
      </c>
      <c r="AT155" s="23" t="s">
        <v>182</v>
      </c>
      <c r="AU155" s="23" t="s">
        <v>78</v>
      </c>
      <c r="AY155" s="23" t="s">
        <v>119</v>
      </c>
      <c r="BE155" s="179">
        <f t="shared" si="9"/>
        <v>0</v>
      </c>
      <c r="BF155" s="179">
        <f t="shared" si="10"/>
        <v>0</v>
      </c>
      <c r="BG155" s="179">
        <f t="shared" si="11"/>
        <v>0</v>
      </c>
      <c r="BH155" s="179">
        <f t="shared" si="12"/>
        <v>0</v>
      </c>
      <c r="BI155" s="179">
        <f t="shared" si="13"/>
        <v>0</v>
      </c>
      <c r="BJ155" s="23" t="s">
        <v>71</v>
      </c>
      <c r="BK155" s="179">
        <f t="shared" si="14"/>
        <v>0</v>
      </c>
      <c r="BL155" s="23" t="s">
        <v>176</v>
      </c>
      <c r="BM155" s="23" t="s">
        <v>244</v>
      </c>
    </row>
    <row r="156" spans="2:65" s="1" customFormat="1" ht="31.5" customHeight="1">
      <c r="B156" s="167"/>
      <c r="C156" s="168" t="s">
        <v>245</v>
      </c>
      <c r="D156" s="168" t="s">
        <v>122</v>
      </c>
      <c r="E156" s="169" t="s">
        <v>246</v>
      </c>
      <c r="F156" s="170" t="s">
        <v>247</v>
      </c>
      <c r="G156" s="171" t="s">
        <v>196</v>
      </c>
      <c r="H156" s="172">
        <v>1</v>
      </c>
      <c r="I156" s="173"/>
      <c r="J156" s="174">
        <f t="shared" si="5"/>
        <v>0</v>
      </c>
      <c r="K156" s="170" t="s">
        <v>126</v>
      </c>
      <c r="L156" s="39"/>
      <c r="M156" s="175" t="s">
        <v>5</v>
      </c>
      <c r="N156" s="176" t="s">
        <v>37</v>
      </c>
      <c r="O156" s="40"/>
      <c r="P156" s="177">
        <f t="shared" si="6"/>
        <v>0</v>
      </c>
      <c r="Q156" s="177">
        <v>0</v>
      </c>
      <c r="R156" s="177">
        <f t="shared" si="7"/>
        <v>0</v>
      </c>
      <c r="S156" s="177">
        <v>0</v>
      </c>
      <c r="T156" s="178">
        <f t="shared" si="8"/>
        <v>0</v>
      </c>
      <c r="AR156" s="23" t="s">
        <v>176</v>
      </c>
      <c r="AT156" s="23" t="s">
        <v>122</v>
      </c>
      <c r="AU156" s="23" t="s">
        <v>78</v>
      </c>
      <c r="AY156" s="23" t="s">
        <v>119</v>
      </c>
      <c r="BE156" s="179">
        <f t="shared" si="9"/>
        <v>0</v>
      </c>
      <c r="BF156" s="179">
        <f t="shared" si="10"/>
        <v>0</v>
      </c>
      <c r="BG156" s="179">
        <f t="shared" si="11"/>
        <v>0</v>
      </c>
      <c r="BH156" s="179">
        <f t="shared" si="12"/>
        <v>0</v>
      </c>
      <c r="BI156" s="179">
        <f t="shared" si="13"/>
        <v>0</v>
      </c>
      <c r="BJ156" s="23" t="s">
        <v>71</v>
      </c>
      <c r="BK156" s="179">
        <f t="shared" si="14"/>
        <v>0</v>
      </c>
      <c r="BL156" s="23" t="s">
        <v>176</v>
      </c>
      <c r="BM156" s="23" t="s">
        <v>248</v>
      </c>
    </row>
    <row r="157" spans="2:65" s="1" customFormat="1" ht="22.5" customHeight="1">
      <c r="B157" s="167"/>
      <c r="C157" s="168" t="s">
        <v>249</v>
      </c>
      <c r="D157" s="168" t="s">
        <v>122</v>
      </c>
      <c r="E157" s="169" t="s">
        <v>250</v>
      </c>
      <c r="F157" s="170" t="s">
        <v>251</v>
      </c>
      <c r="G157" s="171" t="s">
        <v>196</v>
      </c>
      <c r="H157" s="172">
        <v>1</v>
      </c>
      <c r="I157" s="173"/>
      <c r="J157" s="174">
        <f t="shared" si="5"/>
        <v>0</v>
      </c>
      <c r="K157" s="170" t="s">
        <v>126</v>
      </c>
      <c r="L157" s="39"/>
      <c r="M157" s="175" t="s">
        <v>5</v>
      </c>
      <c r="N157" s="176" t="s">
        <v>37</v>
      </c>
      <c r="O157" s="40"/>
      <c r="P157" s="177">
        <f t="shared" si="6"/>
        <v>0</v>
      </c>
      <c r="Q157" s="177">
        <v>0</v>
      </c>
      <c r="R157" s="177">
        <f t="shared" si="7"/>
        <v>0</v>
      </c>
      <c r="S157" s="177">
        <v>0</v>
      </c>
      <c r="T157" s="178">
        <f t="shared" si="8"/>
        <v>0</v>
      </c>
      <c r="AR157" s="23" t="s">
        <v>176</v>
      </c>
      <c r="AT157" s="23" t="s">
        <v>122</v>
      </c>
      <c r="AU157" s="23" t="s">
        <v>78</v>
      </c>
      <c r="AY157" s="23" t="s">
        <v>119</v>
      </c>
      <c r="BE157" s="179">
        <f t="shared" si="9"/>
        <v>0</v>
      </c>
      <c r="BF157" s="179">
        <f t="shared" si="10"/>
        <v>0</v>
      </c>
      <c r="BG157" s="179">
        <f t="shared" si="11"/>
        <v>0</v>
      </c>
      <c r="BH157" s="179">
        <f t="shared" si="12"/>
        <v>0</v>
      </c>
      <c r="BI157" s="179">
        <f t="shared" si="13"/>
        <v>0</v>
      </c>
      <c r="BJ157" s="23" t="s">
        <v>71</v>
      </c>
      <c r="BK157" s="179">
        <f t="shared" si="14"/>
        <v>0</v>
      </c>
      <c r="BL157" s="23" t="s">
        <v>176</v>
      </c>
      <c r="BM157" s="23" t="s">
        <v>252</v>
      </c>
    </row>
    <row r="158" spans="2:65" s="1" customFormat="1" ht="22.5" customHeight="1">
      <c r="B158" s="167"/>
      <c r="C158" s="168" t="s">
        <v>253</v>
      </c>
      <c r="D158" s="168" t="s">
        <v>122</v>
      </c>
      <c r="E158" s="169" t="s">
        <v>254</v>
      </c>
      <c r="F158" s="170" t="s">
        <v>255</v>
      </c>
      <c r="G158" s="171" t="s">
        <v>256</v>
      </c>
      <c r="H158" s="223"/>
      <c r="I158" s="173"/>
      <c r="J158" s="174">
        <f t="shared" si="5"/>
        <v>0</v>
      </c>
      <c r="K158" s="170" t="s">
        <v>5</v>
      </c>
      <c r="L158" s="39"/>
      <c r="M158" s="175" t="s">
        <v>5</v>
      </c>
      <c r="N158" s="176" t="s">
        <v>37</v>
      </c>
      <c r="O158" s="40"/>
      <c r="P158" s="177">
        <f t="shared" si="6"/>
        <v>0</v>
      </c>
      <c r="Q158" s="177">
        <v>0</v>
      </c>
      <c r="R158" s="177">
        <f t="shared" si="7"/>
        <v>0</v>
      </c>
      <c r="S158" s="177">
        <v>0</v>
      </c>
      <c r="T158" s="178">
        <f t="shared" si="8"/>
        <v>0</v>
      </c>
      <c r="AR158" s="23" t="s">
        <v>176</v>
      </c>
      <c r="AT158" s="23" t="s">
        <v>122</v>
      </c>
      <c r="AU158" s="23" t="s">
        <v>78</v>
      </c>
      <c r="AY158" s="23" t="s">
        <v>119</v>
      </c>
      <c r="BE158" s="179">
        <f t="shared" si="9"/>
        <v>0</v>
      </c>
      <c r="BF158" s="179">
        <f t="shared" si="10"/>
        <v>0</v>
      </c>
      <c r="BG158" s="179">
        <f t="shared" si="11"/>
        <v>0</v>
      </c>
      <c r="BH158" s="179">
        <f t="shared" si="12"/>
        <v>0</v>
      </c>
      <c r="BI158" s="179">
        <f t="shared" si="13"/>
        <v>0</v>
      </c>
      <c r="BJ158" s="23" t="s">
        <v>71</v>
      </c>
      <c r="BK158" s="179">
        <f t="shared" si="14"/>
        <v>0</v>
      </c>
      <c r="BL158" s="23" t="s">
        <v>176</v>
      </c>
      <c r="BM158" s="23" t="s">
        <v>257</v>
      </c>
    </row>
    <row r="159" spans="2:65" s="1" customFormat="1" ht="31.5" customHeight="1">
      <c r="B159" s="167"/>
      <c r="C159" s="168" t="s">
        <v>258</v>
      </c>
      <c r="D159" s="168" t="s">
        <v>122</v>
      </c>
      <c r="E159" s="169" t="s">
        <v>259</v>
      </c>
      <c r="F159" s="170" t="s">
        <v>260</v>
      </c>
      <c r="G159" s="171" t="s">
        <v>149</v>
      </c>
      <c r="H159" s="172">
        <v>9.8000000000000004E-2</v>
      </c>
      <c r="I159" s="173"/>
      <c r="J159" s="174">
        <f t="shared" si="5"/>
        <v>0</v>
      </c>
      <c r="K159" s="170" t="s">
        <v>126</v>
      </c>
      <c r="L159" s="39"/>
      <c r="M159" s="175" t="s">
        <v>5</v>
      </c>
      <c r="N159" s="176" t="s">
        <v>37</v>
      </c>
      <c r="O159" s="40"/>
      <c r="P159" s="177">
        <f t="shared" si="6"/>
        <v>0</v>
      </c>
      <c r="Q159" s="177">
        <v>0</v>
      </c>
      <c r="R159" s="177">
        <f t="shared" si="7"/>
        <v>0</v>
      </c>
      <c r="S159" s="177">
        <v>0</v>
      </c>
      <c r="T159" s="178">
        <f t="shared" si="8"/>
        <v>0</v>
      </c>
      <c r="AR159" s="23" t="s">
        <v>176</v>
      </c>
      <c r="AT159" s="23" t="s">
        <v>122</v>
      </c>
      <c r="AU159" s="23" t="s">
        <v>78</v>
      </c>
      <c r="AY159" s="23" t="s">
        <v>119</v>
      </c>
      <c r="BE159" s="179">
        <f t="shared" si="9"/>
        <v>0</v>
      </c>
      <c r="BF159" s="179">
        <f t="shared" si="10"/>
        <v>0</v>
      </c>
      <c r="BG159" s="179">
        <f t="shared" si="11"/>
        <v>0</v>
      </c>
      <c r="BH159" s="179">
        <f t="shared" si="12"/>
        <v>0</v>
      </c>
      <c r="BI159" s="179">
        <f t="shared" si="13"/>
        <v>0</v>
      </c>
      <c r="BJ159" s="23" t="s">
        <v>71</v>
      </c>
      <c r="BK159" s="179">
        <f t="shared" si="14"/>
        <v>0</v>
      </c>
      <c r="BL159" s="23" t="s">
        <v>176</v>
      </c>
      <c r="BM159" s="23" t="s">
        <v>261</v>
      </c>
    </row>
    <row r="160" spans="2:65" s="1" customFormat="1" ht="31.5" customHeight="1">
      <c r="B160" s="167"/>
      <c r="C160" s="168" t="s">
        <v>262</v>
      </c>
      <c r="D160" s="168" t="s">
        <v>122</v>
      </c>
      <c r="E160" s="169" t="s">
        <v>263</v>
      </c>
      <c r="F160" s="170" t="s">
        <v>264</v>
      </c>
      <c r="G160" s="171" t="s">
        <v>149</v>
      </c>
      <c r="H160" s="172">
        <v>9.8000000000000004E-2</v>
      </c>
      <c r="I160" s="173"/>
      <c r="J160" s="174">
        <f t="shared" si="5"/>
        <v>0</v>
      </c>
      <c r="K160" s="170" t="s">
        <v>126</v>
      </c>
      <c r="L160" s="39"/>
      <c r="M160" s="175" t="s">
        <v>5</v>
      </c>
      <c r="N160" s="176" t="s">
        <v>37</v>
      </c>
      <c r="O160" s="40"/>
      <c r="P160" s="177">
        <f t="shared" si="6"/>
        <v>0</v>
      </c>
      <c r="Q160" s="177">
        <v>0</v>
      </c>
      <c r="R160" s="177">
        <f t="shared" si="7"/>
        <v>0</v>
      </c>
      <c r="S160" s="177">
        <v>0</v>
      </c>
      <c r="T160" s="178">
        <f t="shared" si="8"/>
        <v>0</v>
      </c>
      <c r="AR160" s="23" t="s">
        <v>176</v>
      </c>
      <c r="AT160" s="23" t="s">
        <v>122</v>
      </c>
      <c r="AU160" s="23" t="s">
        <v>78</v>
      </c>
      <c r="AY160" s="23" t="s">
        <v>119</v>
      </c>
      <c r="BE160" s="179">
        <f t="shared" si="9"/>
        <v>0</v>
      </c>
      <c r="BF160" s="179">
        <f t="shared" si="10"/>
        <v>0</v>
      </c>
      <c r="BG160" s="179">
        <f t="shared" si="11"/>
        <v>0</v>
      </c>
      <c r="BH160" s="179">
        <f t="shared" si="12"/>
        <v>0</v>
      </c>
      <c r="BI160" s="179">
        <f t="shared" si="13"/>
        <v>0</v>
      </c>
      <c r="BJ160" s="23" t="s">
        <v>71</v>
      </c>
      <c r="BK160" s="179">
        <f t="shared" si="14"/>
        <v>0</v>
      </c>
      <c r="BL160" s="23" t="s">
        <v>176</v>
      </c>
      <c r="BM160" s="23" t="s">
        <v>265</v>
      </c>
    </row>
    <row r="161" spans="2:65" s="10" customFormat="1" ht="29.85" customHeight="1">
      <c r="B161" s="153"/>
      <c r="D161" s="164" t="s">
        <v>65</v>
      </c>
      <c r="E161" s="165" t="s">
        <v>266</v>
      </c>
      <c r="F161" s="165" t="s">
        <v>267</v>
      </c>
      <c r="I161" s="156"/>
      <c r="J161" s="166">
        <f>BK161</f>
        <v>0</v>
      </c>
      <c r="L161" s="153"/>
      <c r="M161" s="158"/>
      <c r="N161" s="159"/>
      <c r="O161" s="159"/>
      <c r="P161" s="160">
        <f>SUM(P162:P196)</f>
        <v>0</v>
      </c>
      <c r="Q161" s="159"/>
      <c r="R161" s="160">
        <f>SUM(R162:R196)</f>
        <v>0.22952</v>
      </c>
      <c r="S161" s="159"/>
      <c r="T161" s="161">
        <f>SUM(T162:T196)</f>
        <v>0</v>
      </c>
      <c r="AR161" s="154" t="s">
        <v>78</v>
      </c>
      <c r="AT161" s="162" t="s">
        <v>65</v>
      </c>
      <c r="AU161" s="162" t="s">
        <v>71</v>
      </c>
      <c r="AY161" s="154" t="s">
        <v>119</v>
      </c>
      <c r="BK161" s="163">
        <f>SUM(BK162:BK196)</f>
        <v>0</v>
      </c>
    </row>
    <row r="162" spans="2:65" s="1" customFormat="1" ht="22.5" customHeight="1">
      <c r="B162" s="167"/>
      <c r="C162" s="168" t="s">
        <v>268</v>
      </c>
      <c r="D162" s="168" t="s">
        <v>122</v>
      </c>
      <c r="E162" s="169" t="s">
        <v>269</v>
      </c>
      <c r="F162" s="170" t="s">
        <v>270</v>
      </c>
      <c r="G162" s="171" t="s">
        <v>196</v>
      </c>
      <c r="H162" s="172">
        <v>3</v>
      </c>
      <c r="I162" s="173"/>
      <c r="J162" s="174">
        <f t="shared" ref="J162:J196" si="15">ROUND(I162*H162,2)</f>
        <v>0</v>
      </c>
      <c r="K162" s="170" t="s">
        <v>126</v>
      </c>
      <c r="L162" s="39"/>
      <c r="M162" s="175" t="s">
        <v>5</v>
      </c>
      <c r="N162" s="176" t="s">
        <v>37</v>
      </c>
      <c r="O162" s="40"/>
      <c r="P162" s="177">
        <f t="shared" ref="P162:P196" si="16">O162*H162</f>
        <v>0</v>
      </c>
      <c r="Q162" s="177">
        <v>0</v>
      </c>
      <c r="R162" s="177">
        <f t="shared" ref="R162:R196" si="17">Q162*H162</f>
        <v>0</v>
      </c>
      <c r="S162" s="177">
        <v>0</v>
      </c>
      <c r="T162" s="178">
        <f t="shared" ref="T162:T196" si="18">S162*H162</f>
        <v>0</v>
      </c>
      <c r="AR162" s="23" t="s">
        <v>176</v>
      </c>
      <c r="AT162" s="23" t="s">
        <v>122</v>
      </c>
      <c r="AU162" s="23" t="s">
        <v>78</v>
      </c>
      <c r="AY162" s="23" t="s">
        <v>119</v>
      </c>
      <c r="BE162" s="179">
        <f t="shared" ref="BE162:BE196" si="19">IF(N162="základní",J162,0)</f>
        <v>0</v>
      </c>
      <c r="BF162" s="179">
        <f t="shared" ref="BF162:BF196" si="20">IF(N162="snížená",J162,0)</f>
        <v>0</v>
      </c>
      <c r="BG162" s="179">
        <f t="shared" ref="BG162:BG196" si="21">IF(N162="zákl. přenesená",J162,0)</f>
        <v>0</v>
      </c>
      <c r="BH162" s="179">
        <f t="shared" ref="BH162:BH196" si="22">IF(N162="sníž. přenesená",J162,0)</f>
        <v>0</v>
      </c>
      <c r="BI162" s="179">
        <f t="shared" ref="BI162:BI196" si="23">IF(N162="nulová",J162,0)</f>
        <v>0</v>
      </c>
      <c r="BJ162" s="23" t="s">
        <v>71</v>
      </c>
      <c r="BK162" s="179">
        <f t="shared" ref="BK162:BK196" si="24">ROUND(I162*H162,2)</f>
        <v>0</v>
      </c>
      <c r="BL162" s="23" t="s">
        <v>176</v>
      </c>
      <c r="BM162" s="23" t="s">
        <v>271</v>
      </c>
    </row>
    <row r="163" spans="2:65" s="1" customFormat="1" ht="22.5" customHeight="1">
      <c r="B163" s="167"/>
      <c r="C163" s="213" t="s">
        <v>272</v>
      </c>
      <c r="D163" s="213" t="s">
        <v>182</v>
      </c>
      <c r="E163" s="214" t="s">
        <v>273</v>
      </c>
      <c r="F163" s="215" t="s">
        <v>274</v>
      </c>
      <c r="G163" s="216" t="s">
        <v>196</v>
      </c>
      <c r="H163" s="217">
        <v>3</v>
      </c>
      <c r="I163" s="218"/>
      <c r="J163" s="219">
        <f t="shared" si="15"/>
        <v>0</v>
      </c>
      <c r="K163" s="215" t="s">
        <v>126</v>
      </c>
      <c r="L163" s="220"/>
      <c r="M163" s="221" t="s">
        <v>5</v>
      </c>
      <c r="N163" s="222" t="s">
        <v>37</v>
      </c>
      <c r="O163" s="40"/>
      <c r="P163" s="177">
        <f t="shared" si="16"/>
        <v>0</v>
      </c>
      <c r="Q163" s="177">
        <v>6.6E-4</v>
      </c>
      <c r="R163" s="177">
        <f t="shared" si="17"/>
        <v>1.98E-3</v>
      </c>
      <c r="S163" s="177">
        <v>0</v>
      </c>
      <c r="T163" s="178">
        <f t="shared" si="18"/>
        <v>0</v>
      </c>
      <c r="AR163" s="23" t="s">
        <v>185</v>
      </c>
      <c r="AT163" s="23" t="s">
        <v>182</v>
      </c>
      <c r="AU163" s="23" t="s">
        <v>78</v>
      </c>
      <c r="AY163" s="23" t="s">
        <v>119</v>
      </c>
      <c r="BE163" s="179">
        <f t="shared" si="19"/>
        <v>0</v>
      </c>
      <c r="BF163" s="179">
        <f t="shared" si="20"/>
        <v>0</v>
      </c>
      <c r="BG163" s="179">
        <f t="shared" si="21"/>
        <v>0</v>
      </c>
      <c r="BH163" s="179">
        <f t="shared" si="22"/>
        <v>0</v>
      </c>
      <c r="BI163" s="179">
        <f t="shared" si="23"/>
        <v>0</v>
      </c>
      <c r="BJ163" s="23" t="s">
        <v>71</v>
      </c>
      <c r="BK163" s="179">
        <f t="shared" si="24"/>
        <v>0</v>
      </c>
      <c r="BL163" s="23" t="s">
        <v>176</v>
      </c>
      <c r="BM163" s="23" t="s">
        <v>275</v>
      </c>
    </row>
    <row r="164" spans="2:65" s="1" customFormat="1" ht="31.5" customHeight="1">
      <c r="B164" s="167"/>
      <c r="C164" s="168" t="s">
        <v>276</v>
      </c>
      <c r="D164" s="168" t="s">
        <v>122</v>
      </c>
      <c r="E164" s="169" t="s">
        <v>277</v>
      </c>
      <c r="F164" s="170" t="s">
        <v>278</v>
      </c>
      <c r="G164" s="171" t="s">
        <v>196</v>
      </c>
      <c r="H164" s="172">
        <v>1</v>
      </c>
      <c r="I164" s="173"/>
      <c r="J164" s="174">
        <f t="shared" si="15"/>
        <v>0</v>
      </c>
      <c r="K164" s="170" t="s">
        <v>126</v>
      </c>
      <c r="L164" s="39"/>
      <c r="M164" s="175" t="s">
        <v>5</v>
      </c>
      <c r="N164" s="176" t="s">
        <v>37</v>
      </c>
      <c r="O164" s="40"/>
      <c r="P164" s="177">
        <f t="shared" si="16"/>
        <v>0</v>
      </c>
      <c r="Q164" s="177">
        <v>0</v>
      </c>
      <c r="R164" s="177">
        <f t="shared" si="17"/>
        <v>0</v>
      </c>
      <c r="S164" s="177">
        <v>0</v>
      </c>
      <c r="T164" s="178">
        <f t="shared" si="18"/>
        <v>0</v>
      </c>
      <c r="AR164" s="23" t="s">
        <v>176</v>
      </c>
      <c r="AT164" s="23" t="s">
        <v>122</v>
      </c>
      <c r="AU164" s="23" t="s">
        <v>78</v>
      </c>
      <c r="AY164" s="23" t="s">
        <v>119</v>
      </c>
      <c r="BE164" s="179">
        <f t="shared" si="19"/>
        <v>0</v>
      </c>
      <c r="BF164" s="179">
        <f t="shared" si="20"/>
        <v>0</v>
      </c>
      <c r="BG164" s="179">
        <f t="shared" si="21"/>
        <v>0</v>
      </c>
      <c r="BH164" s="179">
        <f t="shared" si="22"/>
        <v>0</v>
      </c>
      <c r="BI164" s="179">
        <f t="shared" si="23"/>
        <v>0</v>
      </c>
      <c r="BJ164" s="23" t="s">
        <v>71</v>
      </c>
      <c r="BK164" s="179">
        <f t="shared" si="24"/>
        <v>0</v>
      </c>
      <c r="BL164" s="23" t="s">
        <v>176</v>
      </c>
      <c r="BM164" s="23" t="s">
        <v>279</v>
      </c>
    </row>
    <row r="165" spans="2:65" s="1" customFormat="1" ht="22.5" customHeight="1">
      <c r="B165" s="167"/>
      <c r="C165" s="213" t="s">
        <v>280</v>
      </c>
      <c r="D165" s="213" t="s">
        <v>182</v>
      </c>
      <c r="E165" s="214" t="s">
        <v>281</v>
      </c>
      <c r="F165" s="215" t="s">
        <v>282</v>
      </c>
      <c r="G165" s="216" t="s">
        <v>196</v>
      </c>
      <c r="H165" s="217">
        <v>1</v>
      </c>
      <c r="I165" s="218"/>
      <c r="J165" s="219">
        <f t="shared" si="15"/>
        <v>0</v>
      </c>
      <c r="K165" s="215" t="s">
        <v>126</v>
      </c>
      <c r="L165" s="220"/>
      <c r="M165" s="221" t="s">
        <v>5</v>
      </c>
      <c r="N165" s="222" t="s">
        <v>37</v>
      </c>
      <c r="O165" s="40"/>
      <c r="P165" s="177">
        <f t="shared" si="16"/>
        <v>0</v>
      </c>
      <c r="Q165" s="177">
        <v>3.8999999999999999E-4</v>
      </c>
      <c r="R165" s="177">
        <f t="shared" si="17"/>
        <v>3.8999999999999999E-4</v>
      </c>
      <c r="S165" s="177">
        <v>0</v>
      </c>
      <c r="T165" s="178">
        <f t="shared" si="18"/>
        <v>0</v>
      </c>
      <c r="AR165" s="23" t="s">
        <v>185</v>
      </c>
      <c r="AT165" s="23" t="s">
        <v>182</v>
      </c>
      <c r="AU165" s="23" t="s">
        <v>78</v>
      </c>
      <c r="AY165" s="23" t="s">
        <v>119</v>
      </c>
      <c r="BE165" s="179">
        <f t="shared" si="19"/>
        <v>0</v>
      </c>
      <c r="BF165" s="179">
        <f t="shared" si="20"/>
        <v>0</v>
      </c>
      <c r="BG165" s="179">
        <f t="shared" si="21"/>
        <v>0</v>
      </c>
      <c r="BH165" s="179">
        <f t="shared" si="22"/>
        <v>0</v>
      </c>
      <c r="BI165" s="179">
        <f t="shared" si="23"/>
        <v>0</v>
      </c>
      <c r="BJ165" s="23" t="s">
        <v>71</v>
      </c>
      <c r="BK165" s="179">
        <f t="shared" si="24"/>
        <v>0</v>
      </c>
      <c r="BL165" s="23" t="s">
        <v>176</v>
      </c>
      <c r="BM165" s="23" t="s">
        <v>283</v>
      </c>
    </row>
    <row r="166" spans="2:65" s="1" customFormat="1" ht="31.5" customHeight="1">
      <c r="B166" s="167"/>
      <c r="C166" s="168" t="s">
        <v>284</v>
      </c>
      <c r="D166" s="168" t="s">
        <v>122</v>
      </c>
      <c r="E166" s="169" t="s">
        <v>285</v>
      </c>
      <c r="F166" s="170" t="s">
        <v>286</v>
      </c>
      <c r="G166" s="171" t="s">
        <v>196</v>
      </c>
      <c r="H166" s="172">
        <v>2</v>
      </c>
      <c r="I166" s="173"/>
      <c r="J166" s="174">
        <f t="shared" si="15"/>
        <v>0</v>
      </c>
      <c r="K166" s="170" t="s">
        <v>126</v>
      </c>
      <c r="L166" s="39"/>
      <c r="M166" s="175" t="s">
        <v>5</v>
      </c>
      <c r="N166" s="176" t="s">
        <v>37</v>
      </c>
      <c r="O166" s="40"/>
      <c r="P166" s="177">
        <f t="shared" si="16"/>
        <v>0</v>
      </c>
      <c r="Q166" s="177">
        <v>0</v>
      </c>
      <c r="R166" s="177">
        <f t="shared" si="17"/>
        <v>0</v>
      </c>
      <c r="S166" s="177">
        <v>0</v>
      </c>
      <c r="T166" s="178">
        <f t="shared" si="18"/>
        <v>0</v>
      </c>
      <c r="AR166" s="23" t="s">
        <v>176</v>
      </c>
      <c r="AT166" s="23" t="s">
        <v>122</v>
      </c>
      <c r="AU166" s="23" t="s">
        <v>78</v>
      </c>
      <c r="AY166" s="23" t="s">
        <v>119</v>
      </c>
      <c r="BE166" s="179">
        <f t="shared" si="19"/>
        <v>0</v>
      </c>
      <c r="BF166" s="179">
        <f t="shared" si="20"/>
        <v>0</v>
      </c>
      <c r="BG166" s="179">
        <f t="shared" si="21"/>
        <v>0</v>
      </c>
      <c r="BH166" s="179">
        <f t="shared" si="22"/>
        <v>0</v>
      </c>
      <c r="BI166" s="179">
        <f t="shared" si="23"/>
        <v>0</v>
      </c>
      <c r="BJ166" s="23" t="s">
        <v>71</v>
      </c>
      <c r="BK166" s="179">
        <f t="shared" si="24"/>
        <v>0</v>
      </c>
      <c r="BL166" s="23" t="s">
        <v>176</v>
      </c>
      <c r="BM166" s="23" t="s">
        <v>287</v>
      </c>
    </row>
    <row r="167" spans="2:65" s="1" customFormat="1" ht="22.5" customHeight="1">
      <c r="B167" s="167"/>
      <c r="C167" s="213" t="s">
        <v>185</v>
      </c>
      <c r="D167" s="213" t="s">
        <v>182</v>
      </c>
      <c r="E167" s="214" t="s">
        <v>288</v>
      </c>
      <c r="F167" s="215" t="s">
        <v>289</v>
      </c>
      <c r="G167" s="216" t="s">
        <v>196</v>
      </c>
      <c r="H167" s="217">
        <v>2</v>
      </c>
      <c r="I167" s="218"/>
      <c r="J167" s="219">
        <f t="shared" si="15"/>
        <v>0</v>
      </c>
      <c r="K167" s="215" t="s">
        <v>126</v>
      </c>
      <c r="L167" s="220"/>
      <c r="M167" s="221" t="s">
        <v>5</v>
      </c>
      <c r="N167" s="222" t="s">
        <v>37</v>
      </c>
      <c r="O167" s="40"/>
      <c r="P167" s="177">
        <f t="shared" si="16"/>
        <v>0</v>
      </c>
      <c r="Q167" s="177">
        <v>5.5999999999999995E-4</v>
      </c>
      <c r="R167" s="177">
        <f t="shared" si="17"/>
        <v>1.1199999999999999E-3</v>
      </c>
      <c r="S167" s="177">
        <v>0</v>
      </c>
      <c r="T167" s="178">
        <f t="shared" si="18"/>
        <v>0</v>
      </c>
      <c r="AR167" s="23" t="s">
        <v>185</v>
      </c>
      <c r="AT167" s="23" t="s">
        <v>182</v>
      </c>
      <c r="AU167" s="23" t="s">
        <v>78</v>
      </c>
      <c r="AY167" s="23" t="s">
        <v>119</v>
      </c>
      <c r="BE167" s="179">
        <f t="shared" si="19"/>
        <v>0</v>
      </c>
      <c r="BF167" s="179">
        <f t="shared" si="20"/>
        <v>0</v>
      </c>
      <c r="BG167" s="179">
        <f t="shared" si="21"/>
        <v>0</v>
      </c>
      <c r="BH167" s="179">
        <f t="shared" si="22"/>
        <v>0</v>
      </c>
      <c r="BI167" s="179">
        <f t="shared" si="23"/>
        <v>0</v>
      </c>
      <c r="BJ167" s="23" t="s">
        <v>71</v>
      </c>
      <c r="BK167" s="179">
        <f t="shared" si="24"/>
        <v>0</v>
      </c>
      <c r="BL167" s="23" t="s">
        <v>176</v>
      </c>
      <c r="BM167" s="23" t="s">
        <v>290</v>
      </c>
    </row>
    <row r="168" spans="2:65" s="1" customFormat="1" ht="22.5" customHeight="1">
      <c r="B168" s="167"/>
      <c r="C168" s="213" t="s">
        <v>291</v>
      </c>
      <c r="D168" s="213" t="s">
        <v>182</v>
      </c>
      <c r="E168" s="214" t="s">
        <v>292</v>
      </c>
      <c r="F168" s="215" t="s">
        <v>293</v>
      </c>
      <c r="G168" s="216" t="s">
        <v>196</v>
      </c>
      <c r="H168" s="217">
        <v>35</v>
      </c>
      <c r="I168" s="218"/>
      <c r="J168" s="219">
        <f t="shared" si="15"/>
        <v>0</v>
      </c>
      <c r="K168" s="215" t="s">
        <v>126</v>
      </c>
      <c r="L168" s="220"/>
      <c r="M168" s="221" t="s">
        <v>5</v>
      </c>
      <c r="N168" s="222" t="s">
        <v>37</v>
      </c>
      <c r="O168" s="40"/>
      <c r="P168" s="177">
        <f t="shared" si="16"/>
        <v>0</v>
      </c>
      <c r="Q168" s="177">
        <v>5.8E-4</v>
      </c>
      <c r="R168" s="177">
        <f t="shared" si="17"/>
        <v>2.0299999999999999E-2</v>
      </c>
      <c r="S168" s="177">
        <v>0</v>
      </c>
      <c r="T168" s="178">
        <f t="shared" si="18"/>
        <v>0</v>
      </c>
      <c r="AR168" s="23" t="s">
        <v>185</v>
      </c>
      <c r="AT168" s="23" t="s">
        <v>182</v>
      </c>
      <c r="AU168" s="23" t="s">
        <v>78</v>
      </c>
      <c r="AY168" s="23" t="s">
        <v>119</v>
      </c>
      <c r="BE168" s="179">
        <f t="shared" si="19"/>
        <v>0</v>
      </c>
      <c r="BF168" s="179">
        <f t="shared" si="20"/>
        <v>0</v>
      </c>
      <c r="BG168" s="179">
        <f t="shared" si="21"/>
        <v>0</v>
      </c>
      <c r="BH168" s="179">
        <f t="shared" si="22"/>
        <v>0</v>
      </c>
      <c r="BI168" s="179">
        <f t="shared" si="23"/>
        <v>0</v>
      </c>
      <c r="BJ168" s="23" t="s">
        <v>71</v>
      </c>
      <c r="BK168" s="179">
        <f t="shared" si="24"/>
        <v>0</v>
      </c>
      <c r="BL168" s="23" t="s">
        <v>176</v>
      </c>
      <c r="BM168" s="23" t="s">
        <v>294</v>
      </c>
    </row>
    <row r="169" spans="2:65" s="1" customFormat="1" ht="22.5" customHeight="1">
      <c r="B169" s="167"/>
      <c r="C169" s="213" t="s">
        <v>295</v>
      </c>
      <c r="D169" s="213" t="s">
        <v>182</v>
      </c>
      <c r="E169" s="214" t="s">
        <v>296</v>
      </c>
      <c r="F169" s="215" t="s">
        <v>297</v>
      </c>
      <c r="G169" s="216" t="s">
        <v>196</v>
      </c>
      <c r="H169" s="217">
        <v>35</v>
      </c>
      <c r="I169" s="218"/>
      <c r="J169" s="219">
        <f t="shared" si="15"/>
        <v>0</v>
      </c>
      <c r="K169" s="215" t="s">
        <v>126</v>
      </c>
      <c r="L169" s="220"/>
      <c r="M169" s="221" t="s">
        <v>5</v>
      </c>
      <c r="N169" s="222" t="s">
        <v>37</v>
      </c>
      <c r="O169" s="40"/>
      <c r="P169" s="177">
        <f t="shared" si="16"/>
        <v>0</v>
      </c>
      <c r="Q169" s="177">
        <v>5.5999999999999995E-4</v>
      </c>
      <c r="R169" s="177">
        <f t="shared" si="17"/>
        <v>1.9599999999999999E-2</v>
      </c>
      <c r="S169" s="177">
        <v>0</v>
      </c>
      <c r="T169" s="178">
        <f t="shared" si="18"/>
        <v>0</v>
      </c>
      <c r="AR169" s="23" t="s">
        <v>185</v>
      </c>
      <c r="AT169" s="23" t="s">
        <v>182</v>
      </c>
      <c r="AU169" s="23" t="s">
        <v>78</v>
      </c>
      <c r="AY169" s="23" t="s">
        <v>119</v>
      </c>
      <c r="BE169" s="179">
        <f t="shared" si="19"/>
        <v>0</v>
      </c>
      <c r="BF169" s="179">
        <f t="shared" si="20"/>
        <v>0</v>
      </c>
      <c r="BG169" s="179">
        <f t="shared" si="21"/>
        <v>0</v>
      </c>
      <c r="BH169" s="179">
        <f t="shared" si="22"/>
        <v>0</v>
      </c>
      <c r="BI169" s="179">
        <f t="shared" si="23"/>
        <v>0</v>
      </c>
      <c r="BJ169" s="23" t="s">
        <v>71</v>
      </c>
      <c r="BK169" s="179">
        <f t="shared" si="24"/>
        <v>0</v>
      </c>
      <c r="BL169" s="23" t="s">
        <v>176</v>
      </c>
      <c r="BM169" s="23" t="s">
        <v>298</v>
      </c>
    </row>
    <row r="170" spans="2:65" s="1" customFormat="1" ht="22.5" customHeight="1">
      <c r="B170" s="167"/>
      <c r="C170" s="168" t="s">
        <v>299</v>
      </c>
      <c r="D170" s="168" t="s">
        <v>122</v>
      </c>
      <c r="E170" s="169" t="s">
        <v>300</v>
      </c>
      <c r="F170" s="170" t="s">
        <v>301</v>
      </c>
      <c r="G170" s="171" t="s">
        <v>196</v>
      </c>
      <c r="H170" s="172">
        <v>5</v>
      </c>
      <c r="I170" s="173"/>
      <c r="J170" s="174">
        <f t="shared" si="15"/>
        <v>0</v>
      </c>
      <c r="K170" s="170" t="s">
        <v>126</v>
      </c>
      <c r="L170" s="39"/>
      <c r="M170" s="175" t="s">
        <v>5</v>
      </c>
      <c r="N170" s="176" t="s">
        <v>37</v>
      </c>
      <c r="O170" s="40"/>
      <c r="P170" s="177">
        <f t="shared" si="16"/>
        <v>0</v>
      </c>
      <c r="Q170" s="177">
        <v>0</v>
      </c>
      <c r="R170" s="177">
        <f t="shared" si="17"/>
        <v>0</v>
      </c>
      <c r="S170" s="177">
        <v>0</v>
      </c>
      <c r="T170" s="178">
        <f t="shared" si="18"/>
        <v>0</v>
      </c>
      <c r="AR170" s="23" t="s">
        <v>176</v>
      </c>
      <c r="AT170" s="23" t="s">
        <v>122</v>
      </c>
      <c r="AU170" s="23" t="s">
        <v>78</v>
      </c>
      <c r="AY170" s="23" t="s">
        <v>119</v>
      </c>
      <c r="BE170" s="179">
        <f t="shared" si="19"/>
        <v>0</v>
      </c>
      <c r="BF170" s="179">
        <f t="shared" si="20"/>
        <v>0</v>
      </c>
      <c r="BG170" s="179">
        <f t="shared" si="21"/>
        <v>0</v>
      </c>
      <c r="BH170" s="179">
        <f t="shared" si="22"/>
        <v>0</v>
      </c>
      <c r="BI170" s="179">
        <f t="shared" si="23"/>
        <v>0</v>
      </c>
      <c r="BJ170" s="23" t="s">
        <v>71</v>
      </c>
      <c r="BK170" s="179">
        <f t="shared" si="24"/>
        <v>0</v>
      </c>
      <c r="BL170" s="23" t="s">
        <v>176</v>
      </c>
      <c r="BM170" s="23" t="s">
        <v>302</v>
      </c>
    </row>
    <row r="171" spans="2:65" s="1" customFormat="1" ht="22.5" customHeight="1">
      <c r="B171" s="167"/>
      <c r="C171" s="213" t="s">
        <v>303</v>
      </c>
      <c r="D171" s="213" t="s">
        <v>182</v>
      </c>
      <c r="E171" s="214" t="s">
        <v>304</v>
      </c>
      <c r="F171" s="215" t="s">
        <v>305</v>
      </c>
      <c r="G171" s="216" t="s">
        <v>196</v>
      </c>
      <c r="H171" s="217">
        <v>5</v>
      </c>
      <c r="I171" s="218"/>
      <c r="J171" s="219">
        <f t="shared" si="15"/>
        <v>0</v>
      </c>
      <c r="K171" s="215" t="s">
        <v>126</v>
      </c>
      <c r="L171" s="220"/>
      <c r="M171" s="221" t="s">
        <v>5</v>
      </c>
      <c r="N171" s="222" t="s">
        <v>37</v>
      </c>
      <c r="O171" s="40"/>
      <c r="P171" s="177">
        <f t="shared" si="16"/>
        <v>0</v>
      </c>
      <c r="Q171" s="177">
        <v>6.0000000000000002E-5</v>
      </c>
      <c r="R171" s="177">
        <f t="shared" si="17"/>
        <v>3.0000000000000003E-4</v>
      </c>
      <c r="S171" s="177">
        <v>0</v>
      </c>
      <c r="T171" s="178">
        <f t="shared" si="18"/>
        <v>0</v>
      </c>
      <c r="AR171" s="23" t="s">
        <v>185</v>
      </c>
      <c r="AT171" s="23" t="s">
        <v>182</v>
      </c>
      <c r="AU171" s="23" t="s">
        <v>78</v>
      </c>
      <c r="AY171" s="23" t="s">
        <v>119</v>
      </c>
      <c r="BE171" s="179">
        <f t="shared" si="19"/>
        <v>0</v>
      </c>
      <c r="BF171" s="179">
        <f t="shared" si="20"/>
        <v>0</v>
      </c>
      <c r="BG171" s="179">
        <f t="shared" si="21"/>
        <v>0</v>
      </c>
      <c r="BH171" s="179">
        <f t="shared" si="22"/>
        <v>0</v>
      </c>
      <c r="BI171" s="179">
        <f t="shared" si="23"/>
        <v>0</v>
      </c>
      <c r="BJ171" s="23" t="s">
        <v>71</v>
      </c>
      <c r="BK171" s="179">
        <f t="shared" si="24"/>
        <v>0</v>
      </c>
      <c r="BL171" s="23" t="s">
        <v>176</v>
      </c>
      <c r="BM171" s="23" t="s">
        <v>306</v>
      </c>
    </row>
    <row r="172" spans="2:65" s="1" customFormat="1" ht="31.5" customHeight="1">
      <c r="B172" s="167"/>
      <c r="C172" s="168" t="s">
        <v>307</v>
      </c>
      <c r="D172" s="168" t="s">
        <v>122</v>
      </c>
      <c r="E172" s="169" t="s">
        <v>308</v>
      </c>
      <c r="F172" s="170" t="s">
        <v>309</v>
      </c>
      <c r="G172" s="171" t="s">
        <v>196</v>
      </c>
      <c r="H172" s="172">
        <v>15</v>
      </c>
      <c r="I172" s="173"/>
      <c r="J172" s="174">
        <f t="shared" si="15"/>
        <v>0</v>
      </c>
      <c r="K172" s="170" t="s">
        <v>126</v>
      </c>
      <c r="L172" s="39"/>
      <c r="M172" s="175" t="s">
        <v>5</v>
      </c>
      <c r="N172" s="176" t="s">
        <v>37</v>
      </c>
      <c r="O172" s="40"/>
      <c r="P172" s="177">
        <f t="shared" si="16"/>
        <v>0</v>
      </c>
      <c r="Q172" s="177">
        <v>0</v>
      </c>
      <c r="R172" s="177">
        <f t="shared" si="17"/>
        <v>0</v>
      </c>
      <c r="S172" s="177">
        <v>0</v>
      </c>
      <c r="T172" s="178">
        <f t="shared" si="18"/>
        <v>0</v>
      </c>
      <c r="AR172" s="23" t="s">
        <v>176</v>
      </c>
      <c r="AT172" s="23" t="s">
        <v>122</v>
      </c>
      <c r="AU172" s="23" t="s">
        <v>78</v>
      </c>
      <c r="AY172" s="23" t="s">
        <v>119</v>
      </c>
      <c r="BE172" s="179">
        <f t="shared" si="19"/>
        <v>0</v>
      </c>
      <c r="BF172" s="179">
        <f t="shared" si="20"/>
        <v>0</v>
      </c>
      <c r="BG172" s="179">
        <f t="shared" si="21"/>
        <v>0</v>
      </c>
      <c r="BH172" s="179">
        <f t="shared" si="22"/>
        <v>0</v>
      </c>
      <c r="BI172" s="179">
        <f t="shared" si="23"/>
        <v>0</v>
      </c>
      <c r="BJ172" s="23" t="s">
        <v>71</v>
      </c>
      <c r="BK172" s="179">
        <f t="shared" si="24"/>
        <v>0</v>
      </c>
      <c r="BL172" s="23" t="s">
        <v>176</v>
      </c>
      <c r="BM172" s="23" t="s">
        <v>310</v>
      </c>
    </row>
    <row r="173" spans="2:65" s="1" customFormat="1" ht="22.5" customHeight="1">
      <c r="B173" s="167"/>
      <c r="C173" s="213" t="s">
        <v>311</v>
      </c>
      <c r="D173" s="213" t="s">
        <v>182</v>
      </c>
      <c r="E173" s="214" t="s">
        <v>312</v>
      </c>
      <c r="F173" s="215" t="s">
        <v>313</v>
      </c>
      <c r="G173" s="216" t="s">
        <v>196</v>
      </c>
      <c r="H173" s="217">
        <v>15</v>
      </c>
      <c r="I173" s="218"/>
      <c r="J173" s="219">
        <f t="shared" si="15"/>
        <v>0</v>
      </c>
      <c r="K173" s="215" t="s">
        <v>126</v>
      </c>
      <c r="L173" s="220"/>
      <c r="M173" s="221" t="s">
        <v>5</v>
      </c>
      <c r="N173" s="222" t="s">
        <v>37</v>
      </c>
      <c r="O173" s="40"/>
      <c r="P173" s="177">
        <f t="shared" si="16"/>
        <v>0</v>
      </c>
      <c r="Q173" s="177">
        <v>6.0000000000000002E-5</v>
      </c>
      <c r="R173" s="177">
        <f t="shared" si="17"/>
        <v>8.9999999999999998E-4</v>
      </c>
      <c r="S173" s="177">
        <v>0</v>
      </c>
      <c r="T173" s="178">
        <f t="shared" si="18"/>
        <v>0</v>
      </c>
      <c r="AR173" s="23" t="s">
        <v>185</v>
      </c>
      <c r="AT173" s="23" t="s">
        <v>182</v>
      </c>
      <c r="AU173" s="23" t="s">
        <v>78</v>
      </c>
      <c r="AY173" s="23" t="s">
        <v>119</v>
      </c>
      <c r="BE173" s="179">
        <f t="shared" si="19"/>
        <v>0</v>
      </c>
      <c r="BF173" s="179">
        <f t="shared" si="20"/>
        <v>0</v>
      </c>
      <c r="BG173" s="179">
        <f t="shared" si="21"/>
        <v>0</v>
      </c>
      <c r="BH173" s="179">
        <f t="shared" si="22"/>
        <v>0</v>
      </c>
      <c r="BI173" s="179">
        <f t="shared" si="23"/>
        <v>0</v>
      </c>
      <c r="BJ173" s="23" t="s">
        <v>71</v>
      </c>
      <c r="BK173" s="179">
        <f t="shared" si="24"/>
        <v>0</v>
      </c>
      <c r="BL173" s="23" t="s">
        <v>176</v>
      </c>
      <c r="BM173" s="23" t="s">
        <v>314</v>
      </c>
    </row>
    <row r="174" spans="2:65" s="1" customFormat="1" ht="22.5" customHeight="1">
      <c r="B174" s="167"/>
      <c r="C174" s="168" t="s">
        <v>315</v>
      </c>
      <c r="D174" s="168" t="s">
        <v>122</v>
      </c>
      <c r="E174" s="169" t="s">
        <v>316</v>
      </c>
      <c r="F174" s="170" t="s">
        <v>317</v>
      </c>
      <c r="G174" s="171" t="s">
        <v>196</v>
      </c>
      <c r="H174" s="172">
        <v>2</v>
      </c>
      <c r="I174" s="173"/>
      <c r="J174" s="174">
        <f t="shared" si="15"/>
        <v>0</v>
      </c>
      <c r="K174" s="170" t="s">
        <v>126</v>
      </c>
      <c r="L174" s="39"/>
      <c r="M174" s="175" t="s">
        <v>5</v>
      </c>
      <c r="N174" s="176" t="s">
        <v>37</v>
      </c>
      <c r="O174" s="40"/>
      <c r="P174" s="177">
        <f t="shared" si="16"/>
        <v>0</v>
      </c>
      <c r="Q174" s="177">
        <v>0</v>
      </c>
      <c r="R174" s="177">
        <f t="shared" si="17"/>
        <v>0</v>
      </c>
      <c r="S174" s="177">
        <v>0</v>
      </c>
      <c r="T174" s="178">
        <f t="shared" si="18"/>
        <v>0</v>
      </c>
      <c r="AR174" s="23" t="s">
        <v>176</v>
      </c>
      <c r="AT174" s="23" t="s">
        <v>122</v>
      </c>
      <c r="AU174" s="23" t="s">
        <v>78</v>
      </c>
      <c r="AY174" s="23" t="s">
        <v>119</v>
      </c>
      <c r="BE174" s="179">
        <f t="shared" si="19"/>
        <v>0</v>
      </c>
      <c r="BF174" s="179">
        <f t="shared" si="20"/>
        <v>0</v>
      </c>
      <c r="BG174" s="179">
        <f t="shared" si="21"/>
        <v>0</v>
      </c>
      <c r="BH174" s="179">
        <f t="shared" si="22"/>
        <v>0</v>
      </c>
      <c r="BI174" s="179">
        <f t="shared" si="23"/>
        <v>0</v>
      </c>
      <c r="BJ174" s="23" t="s">
        <v>71</v>
      </c>
      <c r="BK174" s="179">
        <f t="shared" si="24"/>
        <v>0</v>
      </c>
      <c r="BL174" s="23" t="s">
        <v>176</v>
      </c>
      <c r="BM174" s="23" t="s">
        <v>318</v>
      </c>
    </row>
    <row r="175" spans="2:65" s="1" customFormat="1" ht="22.5" customHeight="1">
      <c r="B175" s="167"/>
      <c r="C175" s="213" t="s">
        <v>319</v>
      </c>
      <c r="D175" s="213" t="s">
        <v>182</v>
      </c>
      <c r="E175" s="214" t="s">
        <v>320</v>
      </c>
      <c r="F175" s="215" t="s">
        <v>938</v>
      </c>
      <c r="G175" s="216" t="s">
        <v>196</v>
      </c>
      <c r="H175" s="217">
        <v>1</v>
      </c>
      <c r="I175" s="218"/>
      <c r="J175" s="219">
        <f t="shared" si="15"/>
        <v>0</v>
      </c>
      <c r="K175" s="215" t="s">
        <v>126</v>
      </c>
      <c r="L175" s="220"/>
      <c r="M175" s="221" t="s">
        <v>5</v>
      </c>
      <c r="N175" s="222" t="s">
        <v>37</v>
      </c>
      <c r="O175" s="40"/>
      <c r="P175" s="177">
        <f t="shared" si="16"/>
        <v>0</v>
      </c>
      <c r="Q175" s="177">
        <v>1.2999999999999999E-2</v>
      </c>
      <c r="R175" s="177">
        <f t="shared" si="17"/>
        <v>1.2999999999999999E-2</v>
      </c>
      <c r="S175" s="177">
        <v>0</v>
      </c>
      <c r="T175" s="178">
        <f t="shared" si="18"/>
        <v>0</v>
      </c>
      <c r="AR175" s="23" t="s">
        <v>185</v>
      </c>
      <c r="AT175" s="23" t="s">
        <v>182</v>
      </c>
      <c r="AU175" s="23" t="s">
        <v>78</v>
      </c>
      <c r="AY175" s="23" t="s">
        <v>119</v>
      </c>
      <c r="BE175" s="179">
        <f t="shared" si="19"/>
        <v>0</v>
      </c>
      <c r="BF175" s="179">
        <f t="shared" si="20"/>
        <v>0</v>
      </c>
      <c r="BG175" s="179">
        <f t="shared" si="21"/>
        <v>0</v>
      </c>
      <c r="BH175" s="179">
        <f t="shared" si="22"/>
        <v>0</v>
      </c>
      <c r="BI175" s="179">
        <f t="shared" si="23"/>
        <v>0</v>
      </c>
      <c r="BJ175" s="23" t="s">
        <v>71</v>
      </c>
      <c r="BK175" s="179">
        <f t="shared" si="24"/>
        <v>0</v>
      </c>
      <c r="BL175" s="23" t="s">
        <v>176</v>
      </c>
      <c r="BM175" s="23" t="s">
        <v>321</v>
      </c>
    </row>
    <row r="176" spans="2:65" s="1" customFormat="1" ht="22.5" customHeight="1">
      <c r="B176" s="167"/>
      <c r="C176" s="213" t="s">
        <v>322</v>
      </c>
      <c r="D176" s="213" t="s">
        <v>182</v>
      </c>
      <c r="E176" s="214" t="s">
        <v>323</v>
      </c>
      <c r="F176" s="215" t="s">
        <v>324</v>
      </c>
      <c r="G176" s="216" t="s">
        <v>196</v>
      </c>
      <c r="H176" s="217">
        <v>1</v>
      </c>
      <c r="I176" s="218"/>
      <c r="J176" s="219">
        <f t="shared" si="15"/>
        <v>0</v>
      </c>
      <c r="K176" s="215" t="s">
        <v>126</v>
      </c>
      <c r="L176" s="220"/>
      <c r="M176" s="221" t="s">
        <v>5</v>
      </c>
      <c r="N176" s="222" t="s">
        <v>37</v>
      </c>
      <c r="O176" s="40"/>
      <c r="P176" s="177">
        <f t="shared" si="16"/>
        <v>0</v>
      </c>
      <c r="Q176" s="177">
        <v>2.2300000000000002E-3</v>
      </c>
      <c r="R176" s="177">
        <f t="shared" si="17"/>
        <v>2.2300000000000002E-3</v>
      </c>
      <c r="S176" s="177">
        <v>0</v>
      </c>
      <c r="T176" s="178">
        <f t="shared" si="18"/>
        <v>0</v>
      </c>
      <c r="AR176" s="23" t="s">
        <v>185</v>
      </c>
      <c r="AT176" s="23" t="s">
        <v>182</v>
      </c>
      <c r="AU176" s="23" t="s">
        <v>78</v>
      </c>
      <c r="AY176" s="23" t="s">
        <v>119</v>
      </c>
      <c r="BE176" s="179">
        <f t="shared" si="19"/>
        <v>0</v>
      </c>
      <c r="BF176" s="179">
        <f t="shared" si="20"/>
        <v>0</v>
      </c>
      <c r="BG176" s="179">
        <f t="shared" si="21"/>
        <v>0</v>
      </c>
      <c r="BH176" s="179">
        <f t="shared" si="22"/>
        <v>0</v>
      </c>
      <c r="BI176" s="179">
        <f t="shared" si="23"/>
        <v>0</v>
      </c>
      <c r="BJ176" s="23" t="s">
        <v>71</v>
      </c>
      <c r="BK176" s="179">
        <f t="shared" si="24"/>
        <v>0</v>
      </c>
      <c r="BL176" s="23" t="s">
        <v>176</v>
      </c>
      <c r="BM176" s="23" t="s">
        <v>325</v>
      </c>
    </row>
    <row r="177" spans="2:65" s="1" customFormat="1" ht="22.5" customHeight="1">
      <c r="B177" s="167"/>
      <c r="C177" s="168" t="s">
        <v>326</v>
      </c>
      <c r="D177" s="168" t="s">
        <v>122</v>
      </c>
      <c r="E177" s="169" t="s">
        <v>327</v>
      </c>
      <c r="F177" s="170" t="s">
        <v>328</v>
      </c>
      <c r="G177" s="171" t="s">
        <v>175</v>
      </c>
      <c r="H177" s="172">
        <v>1220</v>
      </c>
      <c r="I177" s="173"/>
      <c r="J177" s="174">
        <f t="shared" si="15"/>
        <v>0</v>
      </c>
      <c r="K177" s="170" t="s">
        <v>126</v>
      </c>
      <c r="L177" s="39"/>
      <c r="M177" s="175" t="s">
        <v>5</v>
      </c>
      <c r="N177" s="176" t="s">
        <v>37</v>
      </c>
      <c r="O177" s="40"/>
      <c r="P177" s="177">
        <f t="shared" si="16"/>
        <v>0</v>
      </c>
      <c r="Q177" s="177">
        <v>0</v>
      </c>
      <c r="R177" s="177">
        <f t="shared" si="17"/>
        <v>0</v>
      </c>
      <c r="S177" s="177">
        <v>0</v>
      </c>
      <c r="T177" s="178">
        <f t="shared" si="18"/>
        <v>0</v>
      </c>
      <c r="AR177" s="23" t="s">
        <v>176</v>
      </c>
      <c r="AT177" s="23" t="s">
        <v>122</v>
      </c>
      <c r="AU177" s="23" t="s">
        <v>78</v>
      </c>
      <c r="AY177" s="23" t="s">
        <v>119</v>
      </c>
      <c r="BE177" s="179">
        <f t="shared" si="19"/>
        <v>0</v>
      </c>
      <c r="BF177" s="179">
        <f t="shared" si="20"/>
        <v>0</v>
      </c>
      <c r="BG177" s="179">
        <f t="shared" si="21"/>
        <v>0</v>
      </c>
      <c r="BH177" s="179">
        <f t="shared" si="22"/>
        <v>0</v>
      </c>
      <c r="BI177" s="179">
        <f t="shared" si="23"/>
        <v>0</v>
      </c>
      <c r="BJ177" s="23" t="s">
        <v>71</v>
      </c>
      <c r="BK177" s="179">
        <f t="shared" si="24"/>
        <v>0</v>
      </c>
      <c r="BL177" s="23" t="s">
        <v>176</v>
      </c>
      <c r="BM177" s="23" t="s">
        <v>329</v>
      </c>
    </row>
    <row r="178" spans="2:65" s="1" customFormat="1" ht="22.5" customHeight="1">
      <c r="B178" s="167"/>
      <c r="C178" s="213" t="s">
        <v>330</v>
      </c>
      <c r="D178" s="213" t="s">
        <v>182</v>
      </c>
      <c r="E178" s="214" t="s">
        <v>331</v>
      </c>
      <c r="F178" s="215" t="s">
        <v>332</v>
      </c>
      <c r="G178" s="216" t="s">
        <v>175</v>
      </c>
      <c r="H178" s="217">
        <v>1220</v>
      </c>
      <c r="I178" s="218"/>
      <c r="J178" s="219">
        <f t="shared" si="15"/>
        <v>0</v>
      </c>
      <c r="K178" s="215" t="s">
        <v>126</v>
      </c>
      <c r="L178" s="220"/>
      <c r="M178" s="221" t="s">
        <v>5</v>
      </c>
      <c r="N178" s="222" t="s">
        <v>37</v>
      </c>
      <c r="O178" s="40"/>
      <c r="P178" s="177">
        <f t="shared" si="16"/>
        <v>0</v>
      </c>
      <c r="Q178" s="177">
        <v>9.0000000000000006E-5</v>
      </c>
      <c r="R178" s="177">
        <f t="shared" si="17"/>
        <v>0.10980000000000001</v>
      </c>
      <c r="S178" s="177">
        <v>0</v>
      </c>
      <c r="T178" s="178">
        <f t="shared" si="18"/>
        <v>0</v>
      </c>
      <c r="AR178" s="23" t="s">
        <v>185</v>
      </c>
      <c r="AT178" s="23" t="s">
        <v>182</v>
      </c>
      <c r="AU178" s="23" t="s">
        <v>78</v>
      </c>
      <c r="AY178" s="23" t="s">
        <v>119</v>
      </c>
      <c r="BE178" s="179">
        <f t="shared" si="19"/>
        <v>0</v>
      </c>
      <c r="BF178" s="179">
        <f t="shared" si="20"/>
        <v>0</v>
      </c>
      <c r="BG178" s="179">
        <f t="shared" si="21"/>
        <v>0</v>
      </c>
      <c r="BH178" s="179">
        <f t="shared" si="22"/>
        <v>0</v>
      </c>
      <c r="BI178" s="179">
        <f t="shared" si="23"/>
        <v>0</v>
      </c>
      <c r="BJ178" s="23" t="s">
        <v>71</v>
      </c>
      <c r="BK178" s="179">
        <f t="shared" si="24"/>
        <v>0</v>
      </c>
      <c r="BL178" s="23" t="s">
        <v>176</v>
      </c>
      <c r="BM178" s="23" t="s">
        <v>333</v>
      </c>
    </row>
    <row r="179" spans="2:65" s="1" customFormat="1" ht="22.5" customHeight="1">
      <c r="B179" s="167"/>
      <c r="C179" s="168" t="s">
        <v>334</v>
      </c>
      <c r="D179" s="168" t="s">
        <v>122</v>
      </c>
      <c r="E179" s="169" t="s">
        <v>335</v>
      </c>
      <c r="F179" s="170" t="s">
        <v>336</v>
      </c>
      <c r="G179" s="171" t="s">
        <v>196</v>
      </c>
      <c r="H179" s="172">
        <v>6</v>
      </c>
      <c r="I179" s="173"/>
      <c r="J179" s="174">
        <f t="shared" si="15"/>
        <v>0</v>
      </c>
      <c r="K179" s="170" t="s">
        <v>126</v>
      </c>
      <c r="L179" s="39"/>
      <c r="M179" s="175" t="s">
        <v>5</v>
      </c>
      <c r="N179" s="176" t="s">
        <v>37</v>
      </c>
      <c r="O179" s="40"/>
      <c r="P179" s="177">
        <f t="shared" si="16"/>
        <v>0</v>
      </c>
      <c r="Q179" s="177">
        <v>0</v>
      </c>
      <c r="R179" s="177">
        <f t="shared" si="17"/>
        <v>0</v>
      </c>
      <c r="S179" s="177">
        <v>0</v>
      </c>
      <c r="T179" s="178">
        <f t="shared" si="18"/>
        <v>0</v>
      </c>
      <c r="AR179" s="23" t="s">
        <v>176</v>
      </c>
      <c r="AT179" s="23" t="s">
        <v>122</v>
      </c>
      <c r="AU179" s="23" t="s">
        <v>78</v>
      </c>
      <c r="AY179" s="23" t="s">
        <v>119</v>
      </c>
      <c r="BE179" s="179">
        <f t="shared" si="19"/>
        <v>0</v>
      </c>
      <c r="BF179" s="179">
        <f t="shared" si="20"/>
        <v>0</v>
      </c>
      <c r="BG179" s="179">
        <f t="shared" si="21"/>
        <v>0</v>
      </c>
      <c r="BH179" s="179">
        <f t="shared" si="22"/>
        <v>0</v>
      </c>
      <c r="BI179" s="179">
        <f t="shared" si="23"/>
        <v>0</v>
      </c>
      <c r="BJ179" s="23" t="s">
        <v>71</v>
      </c>
      <c r="BK179" s="179">
        <f t="shared" si="24"/>
        <v>0</v>
      </c>
      <c r="BL179" s="23" t="s">
        <v>176</v>
      </c>
      <c r="BM179" s="23" t="s">
        <v>337</v>
      </c>
    </row>
    <row r="180" spans="2:65" s="1" customFormat="1" ht="82.5" customHeight="1">
      <c r="B180" s="167"/>
      <c r="C180" s="213" t="s">
        <v>338</v>
      </c>
      <c r="D180" s="213" t="s">
        <v>182</v>
      </c>
      <c r="E180" s="214" t="s">
        <v>339</v>
      </c>
      <c r="F180" s="215" t="s">
        <v>340</v>
      </c>
      <c r="G180" s="216" t="s">
        <v>196</v>
      </c>
      <c r="H180" s="217">
        <v>7</v>
      </c>
      <c r="I180" s="218"/>
      <c r="J180" s="219">
        <f t="shared" si="15"/>
        <v>0</v>
      </c>
      <c r="K180" s="215" t="s">
        <v>126</v>
      </c>
      <c r="L180" s="220"/>
      <c r="M180" s="221" t="s">
        <v>5</v>
      </c>
      <c r="N180" s="222" t="s">
        <v>37</v>
      </c>
      <c r="O180" s="40"/>
      <c r="P180" s="177">
        <f t="shared" si="16"/>
        <v>0</v>
      </c>
      <c r="Q180" s="177">
        <v>8.8000000000000003E-4</v>
      </c>
      <c r="R180" s="177">
        <f t="shared" si="17"/>
        <v>6.1600000000000005E-3</v>
      </c>
      <c r="S180" s="177">
        <v>0</v>
      </c>
      <c r="T180" s="178">
        <f t="shared" si="18"/>
        <v>0</v>
      </c>
      <c r="AR180" s="23" t="s">
        <v>185</v>
      </c>
      <c r="AT180" s="23" t="s">
        <v>182</v>
      </c>
      <c r="AU180" s="23" t="s">
        <v>78</v>
      </c>
      <c r="AY180" s="23" t="s">
        <v>119</v>
      </c>
      <c r="BE180" s="179">
        <f t="shared" si="19"/>
        <v>0</v>
      </c>
      <c r="BF180" s="179">
        <f t="shared" si="20"/>
        <v>0</v>
      </c>
      <c r="BG180" s="179">
        <f t="shared" si="21"/>
        <v>0</v>
      </c>
      <c r="BH180" s="179">
        <f t="shared" si="22"/>
        <v>0</v>
      </c>
      <c r="BI180" s="179">
        <f t="shared" si="23"/>
        <v>0</v>
      </c>
      <c r="BJ180" s="23" t="s">
        <v>71</v>
      </c>
      <c r="BK180" s="179">
        <f t="shared" si="24"/>
        <v>0</v>
      </c>
      <c r="BL180" s="23" t="s">
        <v>176</v>
      </c>
      <c r="BM180" s="23" t="s">
        <v>341</v>
      </c>
    </row>
    <row r="181" spans="2:65" s="1" customFormat="1" ht="82.5" customHeight="1">
      <c r="B181" s="167"/>
      <c r="C181" s="213" t="s">
        <v>342</v>
      </c>
      <c r="D181" s="213" t="s">
        <v>182</v>
      </c>
      <c r="E181" s="214" t="s">
        <v>343</v>
      </c>
      <c r="F181" s="215" t="s">
        <v>941</v>
      </c>
      <c r="G181" s="216" t="s">
        <v>939</v>
      </c>
      <c r="H181" s="217">
        <v>3</v>
      </c>
      <c r="I181" s="218"/>
      <c r="J181" s="219">
        <f t="shared" si="15"/>
        <v>0</v>
      </c>
      <c r="K181" s="215" t="s">
        <v>126</v>
      </c>
      <c r="L181" s="220"/>
      <c r="M181" s="221" t="s">
        <v>5</v>
      </c>
      <c r="N181" s="222" t="s">
        <v>37</v>
      </c>
      <c r="O181" s="40"/>
      <c r="P181" s="177">
        <f t="shared" si="16"/>
        <v>0</v>
      </c>
      <c r="Q181" s="177">
        <v>4.3600000000000002E-3</v>
      </c>
      <c r="R181" s="177">
        <f t="shared" si="17"/>
        <v>1.3080000000000001E-2</v>
      </c>
      <c r="S181" s="177">
        <v>0</v>
      </c>
      <c r="T181" s="178">
        <f t="shared" si="18"/>
        <v>0</v>
      </c>
      <c r="AR181" s="23" t="s">
        <v>185</v>
      </c>
      <c r="AT181" s="23" t="s">
        <v>182</v>
      </c>
      <c r="AU181" s="23" t="s">
        <v>78</v>
      </c>
      <c r="AY181" s="23" t="s">
        <v>119</v>
      </c>
      <c r="BE181" s="179">
        <f t="shared" si="19"/>
        <v>0</v>
      </c>
      <c r="BF181" s="179">
        <f t="shared" si="20"/>
        <v>0</v>
      </c>
      <c r="BG181" s="179">
        <f t="shared" si="21"/>
        <v>0</v>
      </c>
      <c r="BH181" s="179">
        <f t="shared" si="22"/>
        <v>0</v>
      </c>
      <c r="BI181" s="179">
        <f t="shared" si="23"/>
        <v>0</v>
      </c>
      <c r="BJ181" s="23" t="s">
        <v>71</v>
      </c>
      <c r="BK181" s="179">
        <f t="shared" si="24"/>
        <v>0</v>
      </c>
      <c r="BL181" s="23" t="s">
        <v>176</v>
      </c>
      <c r="BM181" s="23" t="s">
        <v>344</v>
      </c>
    </row>
    <row r="182" spans="2:65" s="1" customFormat="1" ht="82.5" customHeight="1">
      <c r="B182" s="167"/>
      <c r="C182" s="213" t="s">
        <v>345</v>
      </c>
      <c r="D182" s="213" t="s">
        <v>182</v>
      </c>
      <c r="E182" s="214" t="s">
        <v>346</v>
      </c>
      <c r="F182" s="215" t="s">
        <v>940</v>
      </c>
      <c r="G182" s="216" t="s">
        <v>939</v>
      </c>
      <c r="H182" s="217">
        <v>1</v>
      </c>
      <c r="I182" s="218"/>
      <c r="J182" s="219">
        <f t="shared" si="15"/>
        <v>0</v>
      </c>
      <c r="K182" s="215" t="s">
        <v>126</v>
      </c>
      <c r="L182" s="220"/>
      <c r="M182" s="221" t="s">
        <v>5</v>
      </c>
      <c r="N182" s="222" t="s">
        <v>37</v>
      </c>
      <c r="O182" s="40"/>
      <c r="P182" s="177">
        <f t="shared" si="16"/>
        <v>0</v>
      </c>
      <c r="Q182" s="177">
        <v>5.5199999999999997E-3</v>
      </c>
      <c r="R182" s="177">
        <f t="shared" si="17"/>
        <v>5.5199999999999997E-3</v>
      </c>
      <c r="S182" s="177">
        <v>0</v>
      </c>
      <c r="T182" s="178">
        <f t="shared" si="18"/>
        <v>0</v>
      </c>
      <c r="AR182" s="23" t="s">
        <v>185</v>
      </c>
      <c r="AT182" s="23" t="s">
        <v>182</v>
      </c>
      <c r="AU182" s="23" t="s">
        <v>78</v>
      </c>
      <c r="AY182" s="23" t="s">
        <v>119</v>
      </c>
      <c r="BE182" s="179">
        <f t="shared" si="19"/>
        <v>0</v>
      </c>
      <c r="BF182" s="179">
        <f t="shared" si="20"/>
        <v>0</v>
      </c>
      <c r="BG182" s="179">
        <f t="shared" si="21"/>
        <v>0</v>
      </c>
      <c r="BH182" s="179">
        <f t="shared" si="22"/>
        <v>0</v>
      </c>
      <c r="BI182" s="179">
        <f t="shared" si="23"/>
        <v>0</v>
      </c>
      <c r="BJ182" s="23" t="s">
        <v>71</v>
      </c>
      <c r="BK182" s="179">
        <f t="shared" si="24"/>
        <v>0</v>
      </c>
      <c r="BL182" s="23" t="s">
        <v>176</v>
      </c>
      <c r="BM182" s="23" t="s">
        <v>347</v>
      </c>
    </row>
    <row r="183" spans="2:65" s="1" customFormat="1" ht="22.5" customHeight="1">
      <c r="B183" s="167"/>
      <c r="C183" s="168" t="s">
        <v>348</v>
      </c>
      <c r="D183" s="168" t="s">
        <v>122</v>
      </c>
      <c r="E183" s="169" t="s">
        <v>349</v>
      </c>
      <c r="F183" s="170" t="s">
        <v>350</v>
      </c>
      <c r="G183" s="171" t="s">
        <v>175</v>
      </c>
      <c r="H183" s="172">
        <v>129</v>
      </c>
      <c r="I183" s="173"/>
      <c r="J183" s="174">
        <f t="shared" si="15"/>
        <v>0</v>
      </c>
      <c r="K183" s="170" t="s">
        <v>126</v>
      </c>
      <c r="L183" s="39"/>
      <c r="M183" s="175" t="s">
        <v>5</v>
      </c>
      <c r="N183" s="176" t="s">
        <v>37</v>
      </c>
      <c r="O183" s="40"/>
      <c r="P183" s="177">
        <f t="shared" si="16"/>
        <v>0</v>
      </c>
      <c r="Q183" s="177">
        <v>0</v>
      </c>
      <c r="R183" s="177">
        <f t="shared" si="17"/>
        <v>0</v>
      </c>
      <c r="S183" s="177">
        <v>0</v>
      </c>
      <c r="T183" s="178">
        <f t="shared" si="18"/>
        <v>0</v>
      </c>
      <c r="AR183" s="23" t="s">
        <v>176</v>
      </c>
      <c r="AT183" s="23" t="s">
        <v>122</v>
      </c>
      <c r="AU183" s="23" t="s">
        <v>78</v>
      </c>
      <c r="AY183" s="23" t="s">
        <v>119</v>
      </c>
      <c r="BE183" s="179">
        <f t="shared" si="19"/>
        <v>0</v>
      </c>
      <c r="BF183" s="179">
        <f t="shared" si="20"/>
        <v>0</v>
      </c>
      <c r="BG183" s="179">
        <f t="shared" si="21"/>
        <v>0</v>
      </c>
      <c r="BH183" s="179">
        <f t="shared" si="22"/>
        <v>0</v>
      </c>
      <c r="BI183" s="179">
        <f t="shared" si="23"/>
        <v>0</v>
      </c>
      <c r="BJ183" s="23" t="s">
        <v>71</v>
      </c>
      <c r="BK183" s="179">
        <f t="shared" si="24"/>
        <v>0</v>
      </c>
      <c r="BL183" s="23" t="s">
        <v>176</v>
      </c>
      <c r="BM183" s="23" t="s">
        <v>351</v>
      </c>
    </row>
    <row r="184" spans="2:65" s="1" customFormat="1" ht="22.5" customHeight="1">
      <c r="B184" s="167"/>
      <c r="C184" s="213" t="s">
        <v>352</v>
      </c>
      <c r="D184" s="213" t="s">
        <v>182</v>
      </c>
      <c r="E184" s="214" t="s">
        <v>353</v>
      </c>
      <c r="F184" s="215" t="s">
        <v>354</v>
      </c>
      <c r="G184" s="216" t="s">
        <v>175</v>
      </c>
      <c r="H184" s="217">
        <v>69</v>
      </c>
      <c r="I184" s="218"/>
      <c r="J184" s="219">
        <f t="shared" si="15"/>
        <v>0</v>
      </c>
      <c r="K184" s="215" t="s">
        <v>126</v>
      </c>
      <c r="L184" s="220"/>
      <c r="M184" s="221" t="s">
        <v>5</v>
      </c>
      <c r="N184" s="222" t="s">
        <v>37</v>
      </c>
      <c r="O184" s="40"/>
      <c r="P184" s="177">
        <f t="shared" si="16"/>
        <v>0</v>
      </c>
      <c r="Q184" s="177">
        <v>6.0000000000000002E-5</v>
      </c>
      <c r="R184" s="177">
        <f t="shared" si="17"/>
        <v>4.1400000000000005E-3</v>
      </c>
      <c r="S184" s="177">
        <v>0</v>
      </c>
      <c r="T184" s="178">
        <f t="shared" si="18"/>
        <v>0</v>
      </c>
      <c r="AR184" s="23" t="s">
        <v>185</v>
      </c>
      <c r="AT184" s="23" t="s">
        <v>182</v>
      </c>
      <c r="AU184" s="23" t="s">
        <v>78</v>
      </c>
      <c r="AY184" s="23" t="s">
        <v>119</v>
      </c>
      <c r="BE184" s="179">
        <f t="shared" si="19"/>
        <v>0</v>
      </c>
      <c r="BF184" s="179">
        <f t="shared" si="20"/>
        <v>0</v>
      </c>
      <c r="BG184" s="179">
        <f t="shared" si="21"/>
        <v>0</v>
      </c>
      <c r="BH184" s="179">
        <f t="shared" si="22"/>
        <v>0</v>
      </c>
      <c r="BI184" s="179">
        <f t="shared" si="23"/>
        <v>0</v>
      </c>
      <c r="BJ184" s="23" t="s">
        <v>71</v>
      </c>
      <c r="BK184" s="179">
        <f t="shared" si="24"/>
        <v>0</v>
      </c>
      <c r="BL184" s="23" t="s">
        <v>176</v>
      </c>
      <c r="BM184" s="23" t="s">
        <v>355</v>
      </c>
    </row>
    <row r="185" spans="2:65" s="1" customFormat="1" ht="22.5" customHeight="1">
      <c r="B185" s="167"/>
      <c r="C185" s="213" t="s">
        <v>356</v>
      </c>
      <c r="D185" s="213" t="s">
        <v>182</v>
      </c>
      <c r="E185" s="214" t="s">
        <v>357</v>
      </c>
      <c r="F185" s="215" t="s">
        <v>358</v>
      </c>
      <c r="G185" s="216" t="s">
        <v>175</v>
      </c>
      <c r="H185" s="217">
        <v>60</v>
      </c>
      <c r="I185" s="218"/>
      <c r="J185" s="219">
        <f t="shared" si="15"/>
        <v>0</v>
      </c>
      <c r="K185" s="215" t="s">
        <v>126</v>
      </c>
      <c r="L185" s="220"/>
      <c r="M185" s="221" t="s">
        <v>5</v>
      </c>
      <c r="N185" s="222" t="s">
        <v>37</v>
      </c>
      <c r="O185" s="40"/>
      <c r="P185" s="177">
        <f t="shared" si="16"/>
        <v>0</v>
      </c>
      <c r="Q185" s="177">
        <v>5.0000000000000001E-4</v>
      </c>
      <c r="R185" s="177">
        <f t="shared" si="17"/>
        <v>0.03</v>
      </c>
      <c r="S185" s="177">
        <v>0</v>
      </c>
      <c r="T185" s="178">
        <f t="shared" si="18"/>
        <v>0</v>
      </c>
      <c r="AR185" s="23" t="s">
        <v>185</v>
      </c>
      <c r="AT185" s="23" t="s">
        <v>182</v>
      </c>
      <c r="AU185" s="23" t="s">
        <v>78</v>
      </c>
      <c r="AY185" s="23" t="s">
        <v>119</v>
      </c>
      <c r="BE185" s="179">
        <f t="shared" si="19"/>
        <v>0</v>
      </c>
      <c r="BF185" s="179">
        <f t="shared" si="20"/>
        <v>0</v>
      </c>
      <c r="BG185" s="179">
        <f t="shared" si="21"/>
        <v>0</v>
      </c>
      <c r="BH185" s="179">
        <f t="shared" si="22"/>
        <v>0</v>
      </c>
      <c r="BI185" s="179">
        <f t="shared" si="23"/>
        <v>0</v>
      </c>
      <c r="BJ185" s="23" t="s">
        <v>71</v>
      </c>
      <c r="BK185" s="179">
        <f t="shared" si="24"/>
        <v>0</v>
      </c>
      <c r="BL185" s="23" t="s">
        <v>176</v>
      </c>
      <c r="BM185" s="23" t="s">
        <v>359</v>
      </c>
    </row>
    <row r="186" spans="2:65" s="1" customFormat="1" ht="22.5" customHeight="1">
      <c r="B186" s="167"/>
      <c r="C186" s="168" t="s">
        <v>360</v>
      </c>
      <c r="D186" s="168" t="s">
        <v>122</v>
      </c>
      <c r="E186" s="169" t="s">
        <v>361</v>
      </c>
      <c r="F186" s="170" t="s">
        <v>362</v>
      </c>
      <c r="G186" s="171" t="s">
        <v>196</v>
      </c>
      <c r="H186" s="172">
        <v>1</v>
      </c>
      <c r="I186" s="173"/>
      <c r="J186" s="174">
        <f t="shared" si="15"/>
        <v>0</v>
      </c>
      <c r="K186" s="170" t="s">
        <v>126</v>
      </c>
      <c r="L186" s="39"/>
      <c r="M186" s="175" t="s">
        <v>5</v>
      </c>
      <c r="N186" s="176" t="s">
        <v>37</v>
      </c>
      <c r="O186" s="40"/>
      <c r="P186" s="177">
        <f t="shared" si="16"/>
        <v>0</v>
      </c>
      <c r="Q186" s="177">
        <v>0</v>
      </c>
      <c r="R186" s="177">
        <f t="shared" si="17"/>
        <v>0</v>
      </c>
      <c r="S186" s="177">
        <v>0</v>
      </c>
      <c r="T186" s="178">
        <f t="shared" si="18"/>
        <v>0</v>
      </c>
      <c r="AR186" s="23" t="s">
        <v>176</v>
      </c>
      <c r="AT186" s="23" t="s">
        <v>122</v>
      </c>
      <c r="AU186" s="23" t="s">
        <v>78</v>
      </c>
      <c r="AY186" s="23" t="s">
        <v>119</v>
      </c>
      <c r="BE186" s="179">
        <f t="shared" si="19"/>
        <v>0</v>
      </c>
      <c r="BF186" s="179">
        <f t="shared" si="20"/>
        <v>0</v>
      </c>
      <c r="BG186" s="179">
        <f t="shared" si="21"/>
        <v>0</v>
      </c>
      <c r="BH186" s="179">
        <f t="shared" si="22"/>
        <v>0</v>
      </c>
      <c r="BI186" s="179">
        <f t="shared" si="23"/>
        <v>0</v>
      </c>
      <c r="BJ186" s="23" t="s">
        <v>71</v>
      </c>
      <c r="BK186" s="179">
        <f t="shared" si="24"/>
        <v>0</v>
      </c>
      <c r="BL186" s="23" t="s">
        <v>176</v>
      </c>
      <c r="BM186" s="23" t="s">
        <v>363</v>
      </c>
    </row>
    <row r="187" spans="2:65" s="1" customFormat="1" ht="22.5" customHeight="1">
      <c r="B187" s="167"/>
      <c r="C187" s="213" t="s">
        <v>364</v>
      </c>
      <c r="D187" s="213" t="s">
        <v>182</v>
      </c>
      <c r="E187" s="214" t="s">
        <v>365</v>
      </c>
      <c r="F187" s="215" t="s">
        <v>366</v>
      </c>
      <c r="G187" s="216" t="s">
        <v>196</v>
      </c>
      <c r="H187" s="217">
        <v>1</v>
      </c>
      <c r="I187" s="218"/>
      <c r="J187" s="219">
        <f t="shared" si="15"/>
        <v>0</v>
      </c>
      <c r="K187" s="215" t="s">
        <v>126</v>
      </c>
      <c r="L187" s="220"/>
      <c r="M187" s="221" t="s">
        <v>5</v>
      </c>
      <c r="N187" s="222" t="s">
        <v>37</v>
      </c>
      <c r="O187" s="40"/>
      <c r="P187" s="177">
        <f t="shared" si="16"/>
        <v>0</v>
      </c>
      <c r="Q187" s="177">
        <v>1E-3</v>
      </c>
      <c r="R187" s="177">
        <f t="shared" si="17"/>
        <v>1E-3</v>
      </c>
      <c r="S187" s="177">
        <v>0</v>
      </c>
      <c r="T187" s="178">
        <f t="shared" si="18"/>
        <v>0</v>
      </c>
      <c r="AR187" s="23" t="s">
        <v>185</v>
      </c>
      <c r="AT187" s="23" t="s">
        <v>182</v>
      </c>
      <c r="AU187" s="23" t="s">
        <v>78</v>
      </c>
      <c r="AY187" s="23" t="s">
        <v>119</v>
      </c>
      <c r="BE187" s="179">
        <f t="shared" si="19"/>
        <v>0</v>
      </c>
      <c r="BF187" s="179">
        <f t="shared" si="20"/>
        <v>0</v>
      </c>
      <c r="BG187" s="179">
        <f t="shared" si="21"/>
        <v>0</v>
      </c>
      <c r="BH187" s="179">
        <f t="shared" si="22"/>
        <v>0</v>
      </c>
      <c r="BI187" s="179">
        <f t="shared" si="23"/>
        <v>0</v>
      </c>
      <c r="BJ187" s="23" t="s">
        <v>71</v>
      </c>
      <c r="BK187" s="179">
        <f t="shared" si="24"/>
        <v>0</v>
      </c>
      <c r="BL187" s="23" t="s">
        <v>176</v>
      </c>
      <c r="BM187" s="23" t="s">
        <v>367</v>
      </c>
    </row>
    <row r="188" spans="2:65" s="1" customFormat="1" ht="22.5" customHeight="1">
      <c r="B188" s="167"/>
      <c r="C188" s="168" t="s">
        <v>368</v>
      </c>
      <c r="D188" s="168" t="s">
        <v>122</v>
      </c>
      <c r="E188" s="169" t="s">
        <v>369</v>
      </c>
      <c r="F188" s="170" t="s">
        <v>370</v>
      </c>
      <c r="G188" s="171" t="s">
        <v>196</v>
      </c>
      <c r="H188" s="172">
        <v>35</v>
      </c>
      <c r="I188" s="173"/>
      <c r="J188" s="174">
        <f t="shared" si="15"/>
        <v>0</v>
      </c>
      <c r="K188" s="170" t="s">
        <v>126</v>
      </c>
      <c r="L188" s="39"/>
      <c r="M188" s="175" t="s">
        <v>5</v>
      </c>
      <c r="N188" s="176" t="s">
        <v>37</v>
      </c>
      <c r="O188" s="40"/>
      <c r="P188" s="177">
        <f t="shared" si="16"/>
        <v>0</v>
      </c>
      <c r="Q188" s="177">
        <v>0</v>
      </c>
      <c r="R188" s="177">
        <f t="shared" si="17"/>
        <v>0</v>
      </c>
      <c r="S188" s="177">
        <v>0</v>
      </c>
      <c r="T188" s="178">
        <f t="shared" si="18"/>
        <v>0</v>
      </c>
      <c r="AR188" s="23" t="s">
        <v>176</v>
      </c>
      <c r="AT188" s="23" t="s">
        <v>122</v>
      </c>
      <c r="AU188" s="23" t="s">
        <v>78</v>
      </c>
      <c r="AY188" s="23" t="s">
        <v>119</v>
      </c>
      <c r="BE188" s="179">
        <f t="shared" si="19"/>
        <v>0</v>
      </c>
      <c r="BF188" s="179">
        <f t="shared" si="20"/>
        <v>0</v>
      </c>
      <c r="BG188" s="179">
        <f t="shared" si="21"/>
        <v>0</v>
      </c>
      <c r="BH188" s="179">
        <f t="shared" si="22"/>
        <v>0</v>
      </c>
      <c r="BI188" s="179">
        <f t="shared" si="23"/>
        <v>0</v>
      </c>
      <c r="BJ188" s="23" t="s">
        <v>71</v>
      </c>
      <c r="BK188" s="179">
        <f t="shared" si="24"/>
        <v>0</v>
      </c>
      <c r="BL188" s="23" t="s">
        <v>176</v>
      </c>
      <c r="BM188" s="23" t="s">
        <v>371</v>
      </c>
    </row>
    <row r="189" spans="2:65" s="1" customFormat="1" ht="22.5" customHeight="1">
      <c r="B189" s="167"/>
      <c r="C189" s="168" t="s">
        <v>372</v>
      </c>
      <c r="D189" s="168" t="s">
        <v>122</v>
      </c>
      <c r="E189" s="169" t="s">
        <v>373</v>
      </c>
      <c r="F189" s="170" t="s">
        <v>374</v>
      </c>
      <c r="G189" s="171" t="s">
        <v>196</v>
      </c>
      <c r="H189" s="172">
        <v>2</v>
      </c>
      <c r="I189" s="173"/>
      <c r="J189" s="174">
        <f t="shared" si="15"/>
        <v>0</v>
      </c>
      <c r="K189" s="170" t="s">
        <v>126</v>
      </c>
      <c r="L189" s="39"/>
      <c r="M189" s="175" t="s">
        <v>5</v>
      </c>
      <c r="N189" s="176" t="s">
        <v>37</v>
      </c>
      <c r="O189" s="40"/>
      <c r="P189" s="177">
        <f t="shared" si="16"/>
        <v>0</v>
      </c>
      <c r="Q189" s="177">
        <v>0</v>
      </c>
      <c r="R189" s="177">
        <f t="shared" si="17"/>
        <v>0</v>
      </c>
      <c r="S189" s="177">
        <v>0</v>
      </c>
      <c r="T189" s="178">
        <f t="shared" si="18"/>
        <v>0</v>
      </c>
      <c r="AR189" s="23" t="s">
        <v>176</v>
      </c>
      <c r="AT189" s="23" t="s">
        <v>122</v>
      </c>
      <c r="AU189" s="23" t="s">
        <v>78</v>
      </c>
      <c r="AY189" s="23" t="s">
        <v>119</v>
      </c>
      <c r="BE189" s="179">
        <f t="shared" si="19"/>
        <v>0</v>
      </c>
      <c r="BF189" s="179">
        <f t="shared" si="20"/>
        <v>0</v>
      </c>
      <c r="BG189" s="179">
        <f t="shared" si="21"/>
        <v>0</v>
      </c>
      <c r="BH189" s="179">
        <f t="shared" si="22"/>
        <v>0</v>
      </c>
      <c r="BI189" s="179">
        <f t="shared" si="23"/>
        <v>0</v>
      </c>
      <c r="BJ189" s="23" t="s">
        <v>71</v>
      </c>
      <c r="BK189" s="179">
        <f t="shared" si="24"/>
        <v>0</v>
      </c>
      <c r="BL189" s="23" t="s">
        <v>176</v>
      </c>
      <c r="BM189" s="23" t="s">
        <v>375</v>
      </c>
    </row>
    <row r="190" spans="2:65" s="1" customFormat="1" ht="22.5" customHeight="1">
      <c r="B190" s="167"/>
      <c r="C190" s="168" t="s">
        <v>376</v>
      </c>
      <c r="D190" s="168" t="s">
        <v>122</v>
      </c>
      <c r="E190" s="169" t="s">
        <v>377</v>
      </c>
      <c r="F190" s="170" t="s">
        <v>378</v>
      </c>
      <c r="G190" s="171" t="s">
        <v>196</v>
      </c>
      <c r="H190" s="172">
        <v>35</v>
      </c>
      <c r="I190" s="173"/>
      <c r="J190" s="174">
        <f t="shared" si="15"/>
        <v>0</v>
      </c>
      <c r="K190" s="170" t="s">
        <v>126</v>
      </c>
      <c r="L190" s="39"/>
      <c r="M190" s="175" t="s">
        <v>5</v>
      </c>
      <c r="N190" s="176" t="s">
        <v>37</v>
      </c>
      <c r="O190" s="40"/>
      <c r="P190" s="177">
        <f t="shared" si="16"/>
        <v>0</v>
      </c>
      <c r="Q190" s="177">
        <v>0</v>
      </c>
      <c r="R190" s="177">
        <f t="shared" si="17"/>
        <v>0</v>
      </c>
      <c r="S190" s="177">
        <v>0</v>
      </c>
      <c r="T190" s="178">
        <f t="shared" si="18"/>
        <v>0</v>
      </c>
      <c r="AR190" s="23" t="s">
        <v>176</v>
      </c>
      <c r="AT190" s="23" t="s">
        <v>122</v>
      </c>
      <c r="AU190" s="23" t="s">
        <v>78</v>
      </c>
      <c r="AY190" s="23" t="s">
        <v>119</v>
      </c>
      <c r="BE190" s="179">
        <f t="shared" si="19"/>
        <v>0</v>
      </c>
      <c r="BF190" s="179">
        <f t="shared" si="20"/>
        <v>0</v>
      </c>
      <c r="BG190" s="179">
        <f t="shared" si="21"/>
        <v>0</v>
      </c>
      <c r="BH190" s="179">
        <f t="shared" si="22"/>
        <v>0</v>
      </c>
      <c r="BI190" s="179">
        <f t="shared" si="23"/>
        <v>0</v>
      </c>
      <c r="BJ190" s="23" t="s">
        <v>71</v>
      </c>
      <c r="BK190" s="179">
        <f t="shared" si="24"/>
        <v>0</v>
      </c>
      <c r="BL190" s="23" t="s">
        <v>176</v>
      </c>
      <c r="BM190" s="23" t="s">
        <v>379</v>
      </c>
    </row>
    <row r="191" spans="2:65" s="1" customFormat="1" ht="57" customHeight="1">
      <c r="B191" s="167"/>
      <c r="C191" s="168" t="s">
        <v>380</v>
      </c>
      <c r="D191" s="168" t="s">
        <v>122</v>
      </c>
      <c r="E191" s="169" t="s">
        <v>381</v>
      </c>
      <c r="F191" s="170" t="s">
        <v>382</v>
      </c>
      <c r="G191" s="171" t="s">
        <v>383</v>
      </c>
      <c r="H191" s="172">
        <v>1</v>
      </c>
      <c r="I191" s="173"/>
      <c r="J191" s="174">
        <f t="shared" si="15"/>
        <v>0</v>
      </c>
      <c r="K191" s="170" t="s">
        <v>126</v>
      </c>
      <c r="L191" s="39"/>
      <c r="M191" s="175" t="s">
        <v>5</v>
      </c>
      <c r="N191" s="176" t="s">
        <v>37</v>
      </c>
      <c r="O191" s="40"/>
      <c r="P191" s="177">
        <f t="shared" si="16"/>
        <v>0</v>
      </c>
      <c r="Q191" s="177">
        <v>0</v>
      </c>
      <c r="R191" s="177">
        <f t="shared" si="17"/>
        <v>0</v>
      </c>
      <c r="S191" s="177">
        <v>0</v>
      </c>
      <c r="T191" s="178">
        <f t="shared" si="18"/>
        <v>0</v>
      </c>
      <c r="AR191" s="23" t="s">
        <v>384</v>
      </c>
      <c r="AT191" s="23" t="s">
        <v>122</v>
      </c>
      <c r="AU191" s="23" t="s">
        <v>78</v>
      </c>
      <c r="AY191" s="23" t="s">
        <v>119</v>
      </c>
      <c r="BE191" s="179">
        <f t="shared" si="19"/>
        <v>0</v>
      </c>
      <c r="BF191" s="179">
        <f t="shared" si="20"/>
        <v>0</v>
      </c>
      <c r="BG191" s="179">
        <f t="shared" si="21"/>
        <v>0</v>
      </c>
      <c r="BH191" s="179">
        <f t="shared" si="22"/>
        <v>0</v>
      </c>
      <c r="BI191" s="179">
        <f t="shared" si="23"/>
        <v>0</v>
      </c>
      <c r="BJ191" s="23" t="s">
        <v>71</v>
      </c>
      <c r="BK191" s="179">
        <f t="shared" si="24"/>
        <v>0</v>
      </c>
      <c r="BL191" s="23" t="s">
        <v>384</v>
      </c>
      <c r="BM191" s="23" t="s">
        <v>385</v>
      </c>
    </row>
    <row r="192" spans="2:65" s="1" customFormat="1" ht="22.5" customHeight="1">
      <c r="B192" s="167"/>
      <c r="C192" s="168" t="s">
        <v>386</v>
      </c>
      <c r="D192" s="168" t="s">
        <v>122</v>
      </c>
      <c r="E192" s="169" t="s">
        <v>387</v>
      </c>
      <c r="F192" s="170" t="s">
        <v>388</v>
      </c>
      <c r="G192" s="171" t="s">
        <v>383</v>
      </c>
      <c r="H192" s="172">
        <v>1</v>
      </c>
      <c r="I192" s="173"/>
      <c r="J192" s="174">
        <f t="shared" si="15"/>
        <v>0</v>
      </c>
      <c r="K192" s="170" t="s">
        <v>126</v>
      </c>
      <c r="L192" s="39"/>
      <c r="M192" s="175" t="s">
        <v>5</v>
      </c>
      <c r="N192" s="176" t="s">
        <v>37</v>
      </c>
      <c r="O192" s="40"/>
      <c r="P192" s="177">
        <f t="shared" si="16"/>
        <v>0</v>
      </c>
      <c r="Q192" s="177">
        <v>0</v>
      </c>
      <c r="R192" s="177">
        <f t="shared" si="17"/>
        <v>0</v>
      </c>
      <c r="S192" s="177">
        <v>0</v>
      </c>
      <c r="T192" s="178">
        <f t="shared" si="18"/>
        <v>0</v>
      </c>
      <c r="AR192" s="23" t="s">
        <v>384</v>
      </c>
      <c r="AT192" s="23" t="s">
        <v>122</v>
      </c>
      <c r="AU192" s="23" t="s">
        <v>78</v>
      </c>
      <c r="AY192" s="23" t="s">
        <v>119</v>
      </c>
      <c r="BE192" s="179">
        <f t="shared" si="19"/>
        <v>0</v>
      </c>
      <c r="BF192" s="179">
        <f t="shared" si="20"/>
        <v>0</v>
      </c>
      <c r="BG192" s="179">
        <f t="shared" si="21"/>
        <v>0</v>
      </c>
      <c r="BH192" s="179">
        <f t="shared" si="22"/>
        <v>0</v>
      </c>
      <c r="BI192" s="179">
        <f t="shared" si="23"/>
        <v>0</v>
      </c>
      <c r="BJ192" s="23" t="s">
        <v>71</v>
      </c>
      <c r="BK192" s="179">
        <f t="shared" si="24"/>
        <v>0</v>
      </c>
      <c r="BL192" s="23" t="s">
        <v>384</v>
      </c>
      <c r="BM192" s="23" t="s">
        <v>389</v>
      </c>
    </row>
    <row r="193" spans="2:65" s="1" customFormat="1" ht="44.25" customHeight="1">
      <c r="B193" s="167"/>
      <c r="C193" s="168" t="s">
        <v>390</v>
      </c>
      <c r="D193" s="168" t="s">
        <v>122</v>
      </c>
      <c r="E193" s="169" t="s">
        <v>391</v>
      </c>
      <c r="F193" s="170" t="s">
        <v>392</v>
      </c>
      <c r="G193" s="171" t="s">
        <v>383</v>
      </c>
      <c r="H193" s="172">
        <v>1</v>
      </c>
      <c r="I193" s="173"/>
      <c r="J193" s="174">
        <f t="shared" si="15"/>
        <v>0</v>
      </c>
      <c r="K193" s="170" t="s">
        <v>126</v>
      </c>
      <c r="L193" s="39"/>
      <c r="M193" s="175" t="s">
        <v>5</v>
      </c>
      <c r="N193" s="176" t="s">
        <v>37</v>
      </c>
      <c r="O193" s="40"/>
      <c r="P193" s="177">
        <f t="shared" si="16"/>
        <v>0</v>
      </c>
      <c r="Q193" s="177">
        <v>0</v>
      </c>
      <c r="R193" s="177">
        <f t="shared" si="17"/>
        <v>0</v>
      </c>
      <c r="S193" s="177">
        <v>0</v>
      </c>
      <c r="T193" s="178">
        <f t="shared" si="18"/>
        <v>0</v>
      </c>
      <c r="AR193" s="23" t="s">
        <v>384</v>
      </c>
      <c r="AT193" s="23" t="s">
        <v>122</v>
      </c>
      <c r="AU193" s="23" t="s">
        <v>78</v>
      </c>
      <c r="AY193" s="23" t="s">
        <v>119</v>
      </c>
      <c r="BE193" s="179">
        <f t="shared" si="19"/>
        <v>0</v>
      </c>
      <c r="BF193" s="179">
        <f t="shared" si="20"/>
        <v>0</v>
      </c>
      <c r="BG193" s="179">
        <f t="shared" si="21"/>
        <v>0</v>
      </c>
      <c r="BH193" s="179">
        <f t="shared" si="22"/>
        <v>0</v>
      </c>
      <c r="BI193" s="179">
        <f t="shared" si="23"/>
        <v>0</v>
      </c>
      <c r="BJ193" s="23" t="s">
        <v>71</v>
      </c>
      <c r="BK193" s="179">
        <f t="shared" si="24"/>
        <v>0</v>
      </c>
      <c r="BL193" s="23" t="s">
        <v>384</v>
      </c>
      <c r="BM193" s="23" t="s">
        <v>393</v>
      </c>
    </row>
    <row r="194" spans="2:65" s="1" customFormat="1" ht="44.25" customHeight="1">
      <c r="B194" s="167"/>
      <c r="C194" s="168" t="s">
        <v>394</v>
      </c>
      <c r="D194" s="168" t="s">
        <v>122</v>
      </c>
      <c r="E194" s="169" t="s">
        <v>395</v>
      </c>
      <c r="F194" s="170" t="s">
        <v>396</v>
      </c>
      <c r="G194" s="171" t="s">
        <v>196</v>
      </c>
      <c r="H194" s="172">
        <v>1</v>
      </c>
      <c r="I194" s="173"/>
      <c r="J194" s="174">
        <f t="shared" si="15"/>
        <v>0</v>
      </c>
      <c r="K194" s="170" t="s">
        <v>126</v>
      </c>
      <c r="L194" s="39"/>
      <c r="M194" s="175" t="s">
        <v>5</v>
      </c>
      <c r="N194" s="176" t="s">
        <v>37</v>
      </c>
      <c r="O194" s="40"/>
      <c r="P194" s="177">
        <f t="shared" si="16"/>
        <v>0</v>
      </c>
      <c r="Q194" s="177">
        <v>0</v>
      </c>
      <c r="R194" s="177">
        <f t="shared" si="17"/>
        <v>0</v>
      </c>
      <c r="S194" s="177">
        <v>0</v>
      </c>
      <c r="T194" s="178">
        <f t="shared" si="18"/>
        <v>0</v>
      </c>
      <c r="AR194" s="23" t="s">
        <v>384</v>
      </c>
      <c r="AT194" s="23" t="s">
        <v>122</v>
      </c>
      <c r="AU194" s="23" t="s">
        <v>78</v>
      </c>
      <c r="AY194" s="23" t="s">
        <v>119</v>
      </c>
      <c r="BE194" s="179">
        <f t="shared" si="19"/>
        <v>0</v>
      </c>
      <c r="BF194" s="179">
        <f t="shared" si="20"/>
        <v>0</v>
      </c>
      <c r="BG194" s="179">
        <f t="shared" si="21"/>
        <v>0</v>
      </c>
      <c r="BH194" s="179">
        <f t="shared" si="22"/>
        <v>0</v>
      </c>
      <c r="BI194" s="179">
        <f t="shared" si="23"/>
        <v>0</v>
      </c>
      <c r="BJ194" s="23" t="s">
        <v>71</v>
      </c>
      <c r="BK194" s="179">
        <f t="shared" si="24"/>
        <v>0</v>
      </c>
      <c r="BL194" s="23" t="s">
        <v>384</v>
      </c>
      <c r="BM194" s="23" t="s">
        <v>397</v>
      </c>
    </row>
    <row r="195" spans="2:65" s="1" customFormat="1" ht="31.5" customHeight="1">
      <c r="B195" s="167"/>
      <c r="C195" s="168" t="s">
        <v>398</v>
      </c>
      <c r="D195" s="168" t="s">
        <v>122</v>
      </c>
      <c r="E195" s="169" t="s">
        <v>399</v>
      </c>
      <c r="F195" s="170" t="s">
        <v>400</v>
      </c>
      <c r="G195" s="171" t="s">
        <v>149</v>
      </c>
      <c r="H195" s="172">
        <v>0.22500000000000001</v>
      </c>
      <c r="I195" s="173"/>
      <c r="J195" s="174">
        <f t="shared" si="15"/>
        <v>0</v>
      </c>
      <c r="K195" s="170" t="s">
        <v>126</v>
      </c>
      <c r="L195" s="39"/>
      <c r="M195" s="175" t="s">
        <v>5</v>
      </c>
      <c r="N195" s="176" t="s">
        <v>37</v>
      </c>
      <c r="O195" s="40"/>
      <c r="P195" s="177">
        <f t="shared" si="16"/>
        <v>0</v>
      </c>
      <c r="Q195" s="177">
        <v>0</v>
      </c>
      <c r="R195" s="177">
        <f t="shared" si="17"/>
        <v>0</v>
      </c>
      <c r="S195" s="177">
        <v>0</v>
      </c>
      <c r="T195" s="178">
        <f t="shared" si="18"/>
        <v>0</v>
      </c>
      <c r="AR195" s="23" t="s">
        <v>176</v>
      </c>
      <c r="AT195" s="23" t="s">
        <v>122</v>
      </c>
      <c r="AU195" s="23" t="s">
        <v>78</v>
      </c>
      <c r="AY195" s="23" t="s">
        <v>119</v>
      </c>
      <c r="BE195" s="179">
        <f t="shared" si="19"/>
        <v>0</v>
      </c>
      <c r="BF195" s="179">
        <f t="shared" si="20"/>
        <v>0</v>
      </c>
      <c r="BG195" s="179">
        <f t="shared" si="21"/>
        <v>0</v>
      </c>
      <c r="BH195" s="179">
        <f t="shared" si="22"/>
        <v>0</v>
      </c>
      <c r="BI195" s="179">
        <f t="shared" si="23"/>
        <v>0</v>
      </c>
      <c r="BJ195" s="23" t="s">
        <v>71</v>
      </c>
      <c r="BK195" s="179">
        <f t="shared" si="24"/>
        <v>0</v>
      </c>
      <c r="BL195" s="23" t="s">
        <v>176</v>
      </c>
      <c r="BM195" s="23" t="s">
        <v>401</v>
      </c>
    </row>
    <row r="196" spans="2:65" s="1" customFormat="1" ht="31.5" customHeight="1">
      <c r="B196" s="167"/>
      <c r="C196" s="168" t="s">
        <v>402</v>
      </c>
      <c r="D196" s="168" t="s">
        <v>122</v>
      </c>
      <c r="E196" s="169" t="s">
        <v>403</v>
      </c>
      <c r="F196" s="170" t="s">
        <v>404</v>
      </c>
      <c r="G196" s="171" t="s">
        <v>149</v>
      </c>
      <c r="H196" s="172">
        <v>0.22500000000000001</v>
      </c>
      <c r="I196" s="173"/>
      <c r="J196" s="174">
        <f t="shared" si="15"/>
        <v>0</v>
      </c>
      <c r="K196" s="170" t="s">
        <v>126</v>
      </c>
      <c r="L196" s="39"/>
      <c r="M196" s="175" t="s">
        <v>5</v>
      </c>
      <c r="N196" s="176" t="s">
        <v>37</v>
      </c>
      <c r="O196" s="40"/>
      <c r="P196" s="177">
        <f t="shared" si="16"/>
        <v>0</v>
      </c>
      <c r="Q196" s="177">
        <v>0</v>
      </c>
      <c r="R196" s="177">
        <f t="shared" si="17"/>
        <v>0</v>
      </c>
      <c r="S196" s="177">
        <v>0</v>
      </c>
      <c r="T196" s="178">
        <f t="shared" si="18"/>
        <v>0</v>
      </c>
      <c r="AR196" s="23" t="s">
        <v>176</v>
      </c>
      <c r="AT196" s="23" t="s">
        <v>122</v>
      </c>
      <c r="AU196" s="23" t="s">
        <v>78</v>
      </c>
      <c r="AY196" s="23" t="s">
        <v>119</v>
      </c>
      <c r="BE196" s="179">
        <f t="shared" si="19"/>
        <v>0</v>
      </c>
      <c r="BF196" s="179">
        <f t="shared" si="20"/>
        <v>0</v>
      </c>
      <c r="BG196" s="179">
        <f t="shared" si="21"/>
        <v>0</v>
      </c>
      <c r="BH196" s="179">
        <f t="shared" si="22"/>
        <v>0</v>
      </c>
      <c r="BI196" s="179">
        <f t="shared" si="23"/>
        <v>0</v>
      </c>
      <c r="BJ196" s="23" t="s">
        <v>71</v>
      </c>
      <c r="BK196" s="179">
        <f t="shared" si="24"/>
        <v>0</v>
      </c>
      <c r="BL196" s="23" t="s">
        <v>176</v>
      </c>
      <c r="BM196" s="23" t="s">
        <v>405</v>
      </c>
    </row>
    <row r="197" spans="2:65" s="10" customFormat="1" ht="29.85" customHeight="1">
      <c r="B197" s="153"/>
      <c r="D197" s="164" t="s">
        <v>65</v>
      </c>
      <c r="E197" s="316" t="s">
        <v>406</v>
      </c>
      <c r="F197" s="316" t="s">
        <v>407</v>
      </c>
      <c r="G197" s="317"/>
      <c r="H197" s="317"/>
      <c r="I197" s="318"/>
      <c r="J197" s="319">
        <f>BK197</f>
        <v>0</v>
      </c>
      <c r="K197" s="317"/>
      <c r="L197" s="153"/>
      <c r="M197" s="158"/>
      <c r="N197" s="159"/>
      <c r="O197" s="159"/>
      <c r="P197" s="160">
        <f>SUM(P198:P209)</f>
        <v>0</v>
      </c>
      <c r="Q197" s="159"/>
      <c r="R197" s="160">
        <f>SUM(R198:R209)</f>
        <v>8.3196000000000012</v>
      </c>
      <c r="S197" s="159"/>
      <c r="T197" s="161">
        <f>SUM(T198:T209)</f>
        <v>0</v>
      </c>
      <c r="AR197" s="154" t="s">
        <v>78</v>
      </c>
      <c r="AT197" s="162" t="s">
        <v>65</v>
      </c>
      <c r="AU197" s="162" t="s">
        <v>71</v>
      </c>
      <c r="AY197" s="154" t="s">
        <v>119</v>
      </c>
      <c r="BK197" s="163">
        <f>SUM(BK198:BK209)</f>
        <v>0</v>
      </c>
    </row>
    <row r="198" spans="2:65" s="1" customFormat="1" ht="31.5" customHeight="1">
      <c r="B198" s="167"/>
      <c r="C198" s="168" t="s">
        <v>408</v>
      </c>
      <c r="D198" s="168" t="s">
        <v>122</v>
      </c>
      <c r="E198" s="169" t="s">
        <v>917</v>
      </c>
      <c r="F198" s="170" t="s">
        <v>920</v>
      </c>
      <c r="G198" s="171" t="s">
        <v>175</v>
      </c>
      <c r="H198" s="172">
        <v>85</v>
      </c>
      <c r="I198" s="173"/>
      <c r="J198" s="174">
        <f>ROUND(I198*H198,2)</f>
        <v>0</v>
      </c>
      <c r="K198" s="170" t="s">
        <v>126</v>
      </c>
      <c r="L198" s="39"/>
      <c r="M198" s="175" t="s">
        <v>5</v>
      </c>
      <c r="N198" s="176" t="s">
        <v>37</v>
      </c>
      <c r="O198" s="40"/>
      <c r="P198" s="177">
        <f>O198*H198</f>
        <v>0</v>
      </c>
      <c r="Q198" s="177">
        <v>0</v>
      </c>
      <c r="R198" s="177">
        <f>Q198*H198</f>
        <v>0</v>
      </c>
      <c r="S198" s="177">
        <v>0</v>
      </c>
      <c r="T198" s="178">
        <f>S198*H198</f>
        <v>0</v>
      </c>
      <c r="AR198" s="23" t="s">
        <v>176</v>
      </c>
      <c r="AT198" s="23" t="s">
        <v>122</v>
      </c>
      <c r="AU198" s="23" t="s">
        <v>78</v>
      </c>
      <c r="AY198" s="23" t="s">
        <v>119</v>
      </c>
      <c r="BE198" s="179">
        <f>IF(N198="základní",J198,0)</f>
        <v>0</v>
      </c>
      <c r="BF198" s="179">
        <f>IF(N198="snížená",J198,0)</f>
        <v>0</v>
      </c>
      <c r="BG198" s="179">
        <f>IF(N198="zákl. přenesená",J198,0)</f>
        <v>0</v>
      </c>
      <c r="BH198" s="179">
        <f>IF(N198="sníž. přenesená",J198,0)</f>
        <v>0</v>
      </c>
      <c r="BI198" s="179">
        <f>IF(N198="nulová",J198,0)</f>
        <v>0</v>
      </c>
      <c r="BJ198" s="23" t="s">
        <v>71</v>
      </c>
      <c r="BK198" s="179">
        <f>ROUND(I198*H198,2)</f>
        <v>0</v>
      </c>
      <c r="BL198" s="23" t="s">
        <v>176</v>
      </c>
      <c r="BM198" s="23" t="s">
        <v>409</v>
      </c>
    </row>
    <row r="199" spans="2:65" s="1" customFormat="1" ht="22.5" customHeight="1">
      <c r="B199" s="167"/>
      <c r="C199" s="213" t="s">
        <v>410</v>
      </c>
      <c r="D199" s="213" t="s">
        <v>182</v>
      </c>
      <c r="E199" s="314" t="s">
        <v>918</v>
      </c>
      <c r="F199" s="315" t="s">
        <v>919</v>
      </c>
      <c r="G199" s="216" t="s">
        <v>175</v>
      </c>
      <c r="H199" s="217">
        <v>85</v>
      </c>
      <c r="I199" s="218"/>
      <c r="J199" s="219">
        <f>ROUND(I199*H199,2)</f>
        <v>0</v>
      </c>
      <c r="K199" s="215" t="s">
        <v>126</v>
      </c>
      <c r="L199" s="220"/>
      <c r="M199" s="221" t="s">
        <v>5</v>
      </c>
      <c r="N199" s="222" t="s">
        <v>37</v>
      </c>
      <c r="O199" s="40"/>
      <c r="P199" s="177">
        <f>O199*H199</f>
        <v>0</v>
      </c>
      <c r="Q199" s="177">
        <v>7.9000000000000001E-2</v>
      </c>
      <c r="R199" s="177">
        <f>Q199*H199</f>
        <v>6.7149999999999999</v>
      </c>
      <c r="S199" s="177">
        <v>0</v>
      </c>
      <c r="T199" s="178">
        <f>S199*H199</f>
        <v>0</v>
      </c>
      <c r="AR199" s="23" t="s">
        <v>185</v>
      </c>
      <c r="AT199" s="23" t="s">
        <v>182</v>
      </c>
      <c r="AU199" s="23" t="s">
        <v>78</v>
      </c>
      <c r="AY199" s="23" t="s">
        <v>119</v>
      </c>
      <c r="BE199" s="179">
        <f>IF(N199="základní",J199,0)</f>
        <v>0</v>
      </c>
      <c r="BF199" s="179">
        <f>IF(N199="snížená",J199,0)</f>
        <v>0</v>
      </c>
      <c r="BG199" s="179">
        <f>IF(N199="zákl. přenesená",J199,0)</f>
        <v>0</v>
      </c>
      <c r="BH199" s="179">
        <f>IF(N199="sníž. přenesená",J199,0)</f>
        <v>0</v>
      </c>
      <c r="BI199" s="179">
        <f>IF(N199="nulová",J199,0)</f>
        <v>0</v>
      </c>
      <c r="BJ199" s="23" t="s">
        <v>71</v>
      </c>
      <c r="BK199" s="179">
        <f>ROUND(I199*H199,2)</f>
        <v>0</v>
      </c>
      <c r="BL199" s="23" t="s">
        <v>176</v>
      </c>
      <c r="BM199" s="23" t="s">
        <v>411</v>
      </c>
    </row>
    <row r="200" spans="2:65" s="1" customFormat="1" ht="22.5" customHeight="1">
      <c r="B200" s="167"/>
      <c r="C200" s="168" t="s">
        <v>412</v>
      </c>
      <c r="D200" s="168" t="s">
        <v>122</v>
      </c>
      <c r="E200" s="169" t="s">
        <v>921</v>
      </c>
      <c r="F200" s="170" t="s">
        <v>922</v>
      </c>
      <c r="G200" s="171" t="s">
        <v>175</v>
      </c>
      <c r="H200" s="172">
        <v>15</v>
      </c>
      <c r="I200" s="173"/>
      <c r="J200" s="174">
        <f>ROUND(I200*H200,2)</f>
        <v>0</v>
      </c>
      <c r="K200" s="170" t="s">
        <v>126</v>
      </c>
      <c r="L200" s="39"/>
      <c r="M200" s="175" t="s">
        <v>5</v>
      </c>
      <c r="N200" s="176" t="s">
        <v>37</v>
      </c>
      <c r="O200" s="40"/>
      <c r="P200" s="177">
        <f>O200*H200</f>
        <v>0</v>
      </c>
      <c r="Q200" s="177">
        <v>0</v>
      </c>
      <c r="R200" s="177">
        <f>Q200*H200</f>
        <v>0</v>
      </c>
      <c r="S200" s="177">
        <v>0</v>
      </c>
      <c r="T200" s="178">
        <f>S200*H200</f>
        <v>0</v>
      </c>
      <c r="AR200" s="23" t="s">
        <v>176</v>
      </c>
      <c r="AT200" s="23" t="s">
        <v>122</v>
      </c>
      <c r="AU200" s="23" t="s">
        <v>78</v>
      </c>
      <c r="AY200" s="23" t="s">
        <v>119</v>
      </c>
      <c r="BE200" s="179">
        <f>IF(N200="základní",J200,0)</f>
        <v>0</v>
      </c>
      <c r="BF200" s="179">
        <f>IF(N200="snížená",J200,0)</f>
        <v>0</v>
      </c>
      <c r="BG200" s="179">
        <f>IF(N200="zákl. přenesená",J200,0)</f>
        <v>0</v>
      </c>
      <c r="BH200" s="179">
        <f>IF(N200="sníž. přenesená",J200,0)</f>
        <v>0</v>
      </c>
      <c r="BI200" s="179">
        <f>IF(N200="nulová",J200,0)</f>
        <v>0</v>
      </c>
      <c r="BJ200" s="23" t="s">
        <v>71</v>
      </c>
      <c r="BK200" s="179">
        <f>ROUND(I200*H200,2)</f>
        <v>0</v>
      </c>
      <c r="BL200" s="23" t="s">
        <v>176</v>
      </c>
      <c r="BM200" s="23" t="s">
        <v>413</v>
      </c>
    </row>
    <row r="201" spans="2:65" s="1" customFormat="1" ht="22.5" customHeight="1">
      <c r="B201" s="167"/>
      <c r="C201" s="213" t="s">
        <v>414</v>
      </c>
      <c r="D201" s="213" t="s">
        <v>182</v>
      </c>
      <c r="E201" s="314" t="s">
        <v>923</v>
      </c>
      <c r="F201" s="315" t="s">
        <v>924</v>
      </c>
      <c r="G201" s="216" t="s">
        <v>175</v>
      </c>
      <c r="H201" s="217">
        <v>15</v>
      </c>
      <c r="I201" s="218"/>
      <c r="J201" s="219">
        <f>ROUND(I201*H201,2)</f>
        <v>0</v>
      </c>
      <c r="K201" s="215" t="s">
        <v>126</v>
      </c>
      <c r="L201" s="220"/>
      <c r="M201" s="221" t="s">
        <v>5</v>
      </c>
      <c r="N201" s="222" t="s">
        <v>37</v>
      </c>
      <c r="O201" s="40"/>
      <c r="P201" s="177">
        <f>O201*H201</f>
        <v>0</v>
      </c>
      <c r="Q201" s="177">
        <v>7.9000000000000001E-2</v>
      </c>
      <c r="R201" s="177">
        <f>Q201*H201</f>
        <v>1.1850000000000001</v>
      </c>
      <c r="S201" s="177">
        <v>0</v>
      </c>
      <c r="T201" s="178">
        <f>S201*H201</f>
        <v>0</v>
      </c>
      <c r="AR201" s="23" t="s">
        <v>185</v>
      </c>
      <c r="AT201" s="23" t="s">
        <v>182</v>
      </c>
      <c r="AU201" s="23" t="s">
        <v>78</v>
      </c>
      <c r="AY201" s="23" t="s">
        <v>119</v>
      </c>
      <c r="BE201" s="179">
        <f>IF(N201="základní",J201,0)</f>
        <v>0</v>
      </c>
      <c r="BF201" s="179">
        <f>IF(N201="snížená",J201,0)</f>
        <v>0</v>
      </c>
      <c r="BG201" s="179">
        <f>IF(N201="zákl. přenesená",J201,0)</f>
        <v>0</v>
      </c>
      <c r="BH201" s="179">
        <f>IF(N201="sníž. přenesená",J201,0)</f>
        <v>0</v>
      </c>
      <c r="BI201" s="179">
        <f>IF(N201="nulová",J201,0)</f>
        <v>0</v>
      </c>
      <c r="BJ201" s="23" t="s">
        <v>71</v>
      </c>
      <c r="BK201" s="179">
        <f>ROUND(I201*H201,2)</f>
        <v>0</v>
      </c>
      <c r="BL201" s="23" t="s">
        <v>176</v>
      </c>
      <c r="BM201" s="23" t="s">
        <v>415</v>
      </c>
    </row>
    <row r="202" spans="2:65" s="1" customFormat="1" ht="22.5" customHeight="1">
      <c r="B202" s="167"/>
      <c r="C202" s="168" t="s">
        <v>416</v>
      </c>
      <c r="D202" s="168" t="s">
        <v>122</v>
      </c>
      <c r="E202" s="320" t="s">
        <v>417</v>
      </c>
      <c r="F202" s="170" t="s">
        <v>418</v>
      </c>
      <c r="G202" s="171" t="s">
        <v>175</v>
      </c>
      <c r="H202" s="172">
        <v>40</v>
      </c>
      <c r="I202" s="173"/>
      <c r="J202" s="174">
        <f>ROUND(I202*H202,2)</f>
        <v>0</v>
      </c>
      <c r="K202" s="170" t="s">
        <v>126</v>
      </c>
      <c r="L202" s="39"/>
      <c r="M202" s="175" t="s">
        <v>5</v>
      </c>
      <c r="N202" s="176" t="s">
        <v>37</v>
      </c>
      <c r="O202" s="40"/>
      <c r="P202" s="177">
        <f>O202*H202</f>
        <v>0</v>
      </c>
      <c r="Q202" s="177">
        <v>0</v>
      </c>
      <c r="R202" s="177">
        <f>Q202*H202</f>
        <v>0</v>
      </c>
      <c r="S202" s="177">
        <v>0</v>
      </c>
      <c r="T202" s="178">
        <f>S202*H202</f>
        <v>0</v>
      </c>
      <c r="AR202" s="23" t="s">
        <v>176</v>
      </c>
      <c r="AT202" s="23" t="s">
        <v>122</v>
      </c>
      <c r="AU202" s="23" t="s">
        <v>78</v>
      </c>
      <c r="AY202" s="23" t="s">
        <v>119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23" t="s">
        <v>71</v>
      </c>
      <c r="BK202" s="179">
        <f>ROUND(I202*H202,2)</f>
        <v>0</v>
      </c>
      <c r="BL202" s="23" t="s">
        <v>176</v>
      </c>
      <c r="BM202" s="23" t="s">
        <v>419</v>
      </c>
    </row>
    <row r="203" spans="2:65" s="12" customFormat="1">
      <c r="B203" s="189"/>
      <c r="D203" s="206" t="s">
        <v>129</v>
      </c>
      <c r="E203" s="322" t="s">
        <v>5</v>
      </c>
      <c r="F203" s="208" t="s">
        <v>916</v>
      </c>
      <c r="H203" s="209">
        <v>40</v>
      </c>
      <c r="I203" s="193"/>
      <c r="L203" s="189"/>
      <c r="M203" s="194"/>
      <c r="N203" s="195"/>
      <c r="O203" s="195"/>
      <c r="P203" s="195"/>
      <c r="Q203" s="195"/>
      <c r="R203" s="195"/>
      <c r="S203" s="195"/>
      <c r="T203" s="196"/>
      <c r="AT203" s="190" t="s">
        <v>129</v>
      </c>
      <c r="AU203" s="190" t="s">
        <v>78</v>
      </c>
      <c r="AV203" s="12" t="s">
        <v>78</v>
      </c>
      <c r="AW203" s="12" t="s">
        <v>30</v>
      </c>
      <c r="AX203" s="12" t="s">
        <v>71</v>
      </c>
      <c r="AY203" s="190" t="s">
        <v>119</v>
      </c>
    </row>
    <row r="204" spans="2:65" s="1" customFormat="1" ht="22.5" customHeight="1">
      <c r="B204" s="167"/>
      <c r="C204" s="213" t="s">
        <v>421</v>
      </c>
      <c r="D204" s="213" t="s">
        <v>182</v>
      </c>
      <c r="E204" s="321" t="s">
        <v>422</v>
      </c>
      <c r="F204" s="215" t="s">
        <v>915</v>
      </c>
      <c r="G204" s="216" t="s">
        <v>175</v>
      </c>
      <c r="H204" s="217">
        <v>40</v>
      </c>
      <c r="I204" s="218"/>
      <c r="J204" s="219">
        <f t="shared" ref="J204:J209" si="25">ROUND(I204*H204,2)</f>
        <v>0</v>
      </c>
      <c r="K204" s="215" t="s">
        <v>126</v>
      </c>
      <c r="L204" s="220"/>
      <c r="M204" s="221" t="s">
        <v>5</v>
      </c>
      <c r="N204" s="222" t="s">
        <v>37</v>
      </c>
      <c r="O204" s="40"/>
      <c r="P204" s="177">
        <f t="shared" ref="P204:P209" si="26">O204*H204</f>
        <v>0</v>
      </c>
      <c r="Q204" s="177">
        <v>1.0489999999999999E-2</v>
      </c>
      <c r="R204" s="177">
        <f t="shared" ref="R204:R209" si="27">Q204*H204</f>
        <v>0.41959999999999997</v>
      </c>
      <c r="S204" s="177">
        <v>0</v>
      </c>
      <c r="T204" s="178">
        <f t="shared" ref="T204:T209" si="28">S204*H204</f>
        <v>0</v>
      </c>
      <c r="AR204" s="23" t="s">
        <v>185</v>
      </c>
      <c r="AT204" s="23" t="s">
        <v>182</v>
      </c>
      <c r="AU204" s="23" t="s">
        <v>78</v>
      </c>
      <c r="AY204" s="23" t="s">
        <v>119</v>
      </c>
      <c r="BE204" s="179">
        <f t="shared" ref="BE204:BE209" si="29">IF(N204="základní",J204,0)</f>
        <v>0</v>
      </c>
      <c r="BF204" s="179">
        <f t="shared" ref="BF204:BF209" si="30">IF(N204="snížená",J204,0)</f>
        <v>0</v>
      </c>
      <c r="BG204" s="179">
        <f t="shared" ref="BG204:BG209" si="31">IF(N204="zákl. přenesená",J204,0)</f>
        <v>0</v>
      </c>
      <c r="BH204" s="179">
        <f t="shared" ref="BH204:BH209" si="32">IF(N204="sníž. přenesená",J204,0)</f>
        <v>0</v>
      </c>
      <c r="BI204" s="179">
        <f t="shared" ref="BI204:BI209" si="33">IF(N204="nulová",J204,0)</f>
        <v>0</v>
      </c>
      <c r="BJ204" s="23" t="s">
        <v>71</v>
      </c>
      <c r="BK204" s="179">
        <f t="shared" ref="BK204:BK209" si="34">ROUND(I204*H204,2)</f>
        <v>0</v>
      </c>
      <c r="BL204" s="23" t="s">
        <v>176</v>
      </c>
      <c r="BM204" s="23" t="s">
        <v>423</v>
      </c>
    </row>
    <row r="205" spans="2:65" s="1" customFormat="1" ht="31.5" customHeight="1">
      <c r="B205" s="167"/>
      <c r="C205" s="168" t="s">
        <v>424</v>
      </c>
      <c r="D205" s="168" t="s">
        <v>122</v>
      </c>
      <c r="E205" s="320" t="s">
        <v>425</v>
      </c>
      <c r="F205" s="170" t="s">
        <v>426</v>
      </c>
      <c r="G205" s="171" t="s">
        <v>383</v>
      </c>
      <c r="H205" s="172">
        <v>1</v>
      </c>
      <c r="I205" s="173"/>
      <c r="J205" s="174">
        <f t="shared" si="25"/>
        <v>0</v>
      </c>
      <c r="K205" s="170" t="s">
        <v>126</v>
      </c>
      <c r="L205" s="39"/>
      <c r="M205" s="175" t="s">
        <v>5</v>
      </c>
      <c r="N205" s="176" t="s">
        <v>37</v>
      </c>
      <c r="O205" s="40"/>
      <c r="P205" s="177">
        <f t="shared" si="26"/>
        <v>0</v>
      </c>
      <c r="Q205" s="177">
        <v>0</v>
      </c>
      <c r="R205" s="177">
        <f t="shared" si="27"/>
        <v>0</v>
      </c>
      <c r="S205" s="177">
        <v>0</v>
      </c>
      <c r="T205" s="178">
        <f t="shared" si="28"/>
        <v>0</v>
      </c>
      <c r="AR205" s="23" t="s">
        <v>176</v>
      </c>
      <c r="AT205" s="23" t="s">
        <v>122</v>
      </c>
      <c r="AU205" s="23" t="s">
        <v>78</v>
      </c>
      <c r="AY205" s="23" t="s">
        <v>119</v>
      </c>
      <c r="BE205" s="179">
        <f t="shared" si="29"/>
        <v>0</v>
      </c>
      <c r="BF205" s="179">
        <f t="shared" si="30"/>
        <v>0</v>
      </c>
      <c r="BG205" s="179">
        <f t="shared" si="31"/>
        <v>0</v>
      </c>
      <c r="BH205" s="179">
        <f t="shared" si="32"/>
        <v>0</v>
      </c>
      <c r="BI205" s="179">
        <f t="shared" si="33"/>
        <v>0</v>
      </c>
      <c r="BJ205" s="23" t="s">
        <v>71</v>
      </c>
      <c r="BK205" s="179">
        <f t="shared" si="34"/>
        <v>0</v>
      </c>
      <c r="BL205" s="23" t="s">
        <v>176</v>
      </c>
      <c r="BM205" s="23" t="s">
        <v>427</v>
      </c>
    </row>
    <row r="206" spans="2:65" s="1" customFormat="1" ht="31.5" customHeight="1">
      <c r="B206" s="167"/>
      <c r="C206" s="168" t="s">
        <v>428</v>
      </c>
      <c r="D206" s="168" t="s">
        <v>122</v>
      </c>
      <c r="E206" s="320" t="s">
        <v>429</v>
      </c>
      <c r="F206" s="170" t="s">
        <v>430</v>
      </c>
      <c r="G206" s="171" t="s">
        <v>431</v>
      </c>
      <c r="H206" s="172">
        <v>1</v>
      </c>
      <c r="I206" s="173"/>
      <c r="J206" s="174">
        <f t="shared" si="25"/>
        <v>0</v>
      </c>
      <c r="K206" s="170" t="s">
        <v>126</v>
      </c>
      <c r="L206" s="39"/>
      <c r="M206" s="175" t="s">
        <v>5</v>
      </c>
      <c r="N206" s="176" t="s">
        <v>37</v>
      </c>
      <c r="O206" s="40"/>
      <c r="P206" s="177">
        <f t="shared" si="26"/>
        <v>0</v>
      </c>
      <c r="Q206" s="177">
        <v>0</v>
      </c>
      <c r="R206" s="177">
        <f t="shared" si="27"/>
        <v>0</v>
      </c>
      <c r="S206" s="177">
        <v>0</v>
      </c>
      <c r="T206" s="178">
        <f t="shared" si="28"/>
        <v>0</v>
      </c>
      <c r="AR206" s="23" t="s">
        <v>176</v>
      </c>
      <c r="AT206" s="23" t="s">
        <v>122</v>
      </c>
      <c r="AU206" s="23" t="s">
        <v>78</v>
      </c>
      <c r="AY206" s="23" t="s">
        <v>119</v>
      </c>
      <c r="BE206" s="179">
        <f t="shared" si="29"/>
        <v>0</v>
      </c>
      <c r="BF206" s="179">
        <f t="shared" si="30"/>
        <v>0</v>
      </c>
      <c r="BG206" s="179">
        <f t="shared" si="31"/>
        <v>0</v>
      </c>
      <c r="BH206" s="179">
        <f t="shared" si="32"/>
        <v>0</v>
      </c>
      <c r="BI206" s="179">
        <f t="shared" si="33"/>
        <v>0</v>
      </c>
      <c r="BJ206" s="23" t="s">
        <v>71</v>
      </c>
      <c r="BK206" s="179">
        <f t="shared" si="34"/>
        <v>0</v>
      </c>
      <c r="BL206" s="23" t="s">
        <v>176</v>
      </c>
      <c r="BM206" s="23" t="s">
        <v>432</v>
      </c>
    </row>
    <row r="207" spans="2:65" s="1" customFormat="1" ht="22.5" customHeight="1">
      <c r="B207" s="167"/>
      <c r="C207" s="168" t="s">
        <v>433</v>
      </c>
      <c r="D207" s="168" t="s">
        <v>122</v>
      </c>
      <c r="E207" s="320" t="s">
        <v>434</v>
      </c>
      <c r="F207" s="170" t="s">
        <v>925</v>
      </c>
      <c r="G207" s="171" t="s">
        <v>256</v>
      </c>
      <c r="H207" s="223"/>
      <c r="I207" s="173"/>
      <c r="J207" s="174">
        <f t="shared" si="25"/>
        <v>0</v>
      </c>
      <c r="K207" s="170" t="s">
        <v>126</v>
      </c>
      <c r="L207" s="39"/>
      <c r="M207" s="175" t="s">
        <v>5</v>
      </c>
      <c r="N207" s="176" t="s">
        <v>37</v>
      </c>
      <c r="O207" s="40"/>
      <c r="P207" s="177">
        <f t="shared" si="26"/>
        <v>0</v>
      </c>
      <c r="Q207" s="177">
        <v>0</v>
      </c>
      <c r="R207" s="177">
        <f t="shared" si="27"/>
        <v>0</v>
      </c>
      <c r="S207" s="177">
        <v>0</v>
      </c>
      <c r="T207" s="178">
        <f t="shared" si="28"/>
        <v>0</v>
      </c>
      <c r="AR207" s="23" t="s">
        <v>176</v>
      </c>
      <c r="AT207" s="23" t="s">
        <v>122</v>
      </c>
      <c r="AU207" s="23" t="s">
        <v>78</v>
      </c>
      <c r="AY207" s="23" t="s">
        <v>119</v>
      </c>
      <c r="BE207" s="179">
        <f t="shared" si="29"/>
        <v>0</v>
      </c>
      <c r="BF207" s="179">
        <f t="shared" si="30"/>
        <v>0</v>
      </c>
      <c r="BG207" s="179">
        <f t="shared" si="31"/>
        <v>0</v>
      </c>
      <c r="BH207" s="179">
        <f t="shared" si="32"/>
        <v>0</v>
      </c>
      <c r="BI207" s="179">
        <f t="shared" si="33"/>
        <v>0</v>
      </c>
      <c r="BJ207" s="23" t="s">
        <v>71</v>
      </c>
      <c r="BK207" s="179">
        <f t="shared" si="34"/>
        <v>0</v>
      </c>
      <c r="BL207" s="23" t="s">
        <v>176</v>
      </c>
      <c r="BM207" s="23" t="s">
        <v>435</v>
      </c>
    </row>
    <row r="208" spans="2:65" s="1" customFormat="1" ht="31.5" customHeight="1">
      <c r="B208" s="167"/>
      <c r="C208" s="168" t="s">
        <v>436</v>
      </c>
      <c r="D208" s="168" t="s">
        <v>122</v>
      </c>
      <c r="E208" s="320" t="s">
        <v>437</v>
      </c>
      <c r="F208" s="170" t="s">
        <v>438</v>
      </c>
      <c r="G208" s="171" t="s">
        <v>149</v>
      </c>
      <c r="H208" s="172">
        <v>0.36799999999999999</v>
      </c>
      <c r="I208" s="173"/>
      <c r="J208" s="174">
        <f t="shared" si="25"/>
        <v>0</v>
      </c>
      <c r="K208" s="170" t="s">
        <v>126</v>
      </c>
      <c r="L208" s="39"/>
      <c r="M208" s="175" t="s">
        <v>5</v>
      </c>
      <c r="N208" s="176" t="s">
        <v>37</v>
      </c>
      <c r="O208" s="40"/>
      <c r="P208" s="177">
        <f t="shared" si="26"/>
        <v>0</v>
      </c>
      <c r="Q208" s="177">
        <v>0</v>
      </c>
      <c r="R208" s="177">
        <f t="shared" si="27"/>
        <v>0</v>
      </c>
      <c r="S208" s="177">
        <v>0</v>
      </c>
      <c r="T208" s="178">
        <f t="shared" si="28"/>
        <v>0</v>
      </c>
      <c r="AR208" s="23" t="s">
        <v>176</v>
      </c>
      <c r="AT208" s="23" t="s">
        <v>122</v>
      </c>
      <c r="AU208" s="23" t="s">
        <v>78</v>
      </c>
      <c r="AY208" s="23" t="s">
        <v>119</v>
      </c>
      <c r="BE208" s="179">
        <f t="shared" si="29"/>
        <v>0</v>
      </c>
      <c r="BF208" s="179">
        <f t="shared" si="30"/>
        <v>0</v>
      </c>
      <c r="BG208" s="179">
        <f t="shared" si="31"/>
        <v>0</v>
      </c>
      <c r="BH208" s="179">
        <f t="shared" si="32"/>
        <v>0</v>
      </c>
      <c r="BI208" s="179">
        <f t="shared" si="33"/>
        <v>0</v>
      </c>
      <c r="BJ208" s="23" t="s">
        <v>71</v>
      </c>
      <c r="BK208" s="179">
        <f t="shared" si="34"/>
        <v>0</v>
      </c>
      <c r="BL208" s="23" t="s">
        <v>176</v>
      </c>
      <c r="BM208" s="23" t="s">
        <v>439</v>
      </c>
    </row>
    <row r="209" spans="2:65" s="1" customFormat="1" ht="44.25" customHeight="1">
      <c r="B209" s="167"/>
      <c r="C209" s="168" t="s">
        <v>440</v>
      </c>
      <c r="D209" s="168" t="s">
        <v>122</v>
      </c>
      <c r="E209" s="320" t="s">
        <v>441</v>
      </c>
      <c r="F209" s="170" t="s">
        <v>442</v>
      </c>
      <c r="G209" s="171" t="s">
        <v>149</v>
      </c>
      <c r="H209" s="172">
        <v>0.36799999999999999</v>
      </c>
      <c r="I209" s="173"/>
      <c r="J209" s="174">
        <f t="shared" si="25"/>
        <v>0</v>
      </c>
      <c r="K209" s="170" t="s">
        <v>126</v>
      </c>
      <c r="L209" s="39"/>
      <c r="M209" s="175" t="s">
        <v>5</v>
      </c>
      <c r="N209" s="176" t="s">
        <v>37</v>
      </c>
      <c r="O209" s="40"/>
      <c r="P209" s="177">
        <f t="shared" si="26"/>
        <v>0</v>
      </c>
      <c r="Q209" s="177">
        <v>0</v>
      </c>
      <c r="R209" s="177">
        <f t="shared" si="27"/>
        <v>0</v>
      </c>
      <c r="S209" s="177">
        <v>0</v>
      </c>
      <c r="T209" s="178">
        <f t="shared" si="28"/>
        <v>0</v>
      </c>
      <c r="AR209" s="23" t="s">
        <v>176</v>
      </c>
      <c r="AT209" s="23" t="s">
        <v>122</v>
      </c>
      <c r="AU209" s="23" t="s">
        <v>78</v>
      </c>
      <c r="AY209" s="23" t="s">
        <v>119</v>
      </c>
      <c r="BE209" s="179">
        <f t="shared" si="29"/>
        <v>0</v>
      </c>
      <c r="BF209" s="179">
        <f t="shared" si="30"/>
        <v>0</v>
      </c>
      <c r="BG209" s="179">
        <f t="shared" si="31"/>
        <v>0</v>
      </c>
      <c r="BH209" s="179">
        <f t="shared" si="32"/>
        <v>0</v>
      </c>
      <c r="BI209" s="179">
        <f t="shared" si="33"/>
        <v>0</v>
      </c>
      <c r="BJ209" s="23" t="s">
        <v>71</v>
      </c>
      <c r="BK209" s="179">
        <f t="shared" si="34"/>
        <v>0</v>
      </c>
      <c r="BL209" s="23" t="s">
        <v>176</v>
      </c>
      <c r="BM209" s="23" t="s">
        <v>443</v>
      </c>
    </row>
    <row r="210" spans="2:65" s="10" customFormat="1" ht="29.85" customHeight="1">
      <c r="B210" s="153"/>
      <c r="D210" s="164" t="s">
        <v>65</v>
      </c>
      <c r="E210" s="165" t="s">
        <v>444</v>
      </c>
      <c r="F210" s="165" t="s">
        <v>445</v>
      </c>
      <c r="I210" s="156"/>
      <c r="J210" s="166">
        <f>BK210</f>
        <v>0</v>
      </c>
      <c r="L210" s="153"/>
      <c r="M210" s="158"/>
      <c r="N210" s="159"/>
      <c r="O210" s="159"/>
      <c r="P210" s="160">
        <f>SUM(P211:P227)</f>
        <v>0</v>
      </c>
      <c r="Q210" s="159"/>
      <c r="R210" s="160">
        <f>SUM(R211:R227)</f>
        <v>0.42320393999999995</v>
      </c>
      <c r="S210" s="159"/>
      <c r="T210" s="161">
        <f>SUM(T211:T227)</f>
        <v>0.40216000000000002</v>
      </c>
      <c r="AR210" s="154" t="s">
        <v>78</v>
      </c>
      <c r="AT210" s="162" t="s">
        <v>65</v>
      </c>
      <c r="AU210" s="162" t="s">
        <v>71</v>
      </c>
      <c r="AY210" s="154" t="s">
        <v>119</v>
      </c>
      <c r="BK210" s="163">
        <f>SUM(BK211:BK227)</f>
        <v>0</v>
      </c>
    </row>
    <row r="211" spans="2:65" s="1" customFormat="1" ht="31.5" customHeight="1">
      <c r="B211" s="167"/>
      <c r="C211" s="168" t="s">
        <v>446</v>
      </c>
      <c r="D211" s="168" t="s">
        <v>122</v>
      </c>
      <c r="E211" s="169" t="s">
        <v>447</v>
      </c>
      <c r="F211" s="170" t="s">
        <v>448</v>
      </c>
      <c r="G211" s="171" t="s">
        <v>175</v>
      </c>
      <c r="H211" s="172">
        <v>2</v>
      </c>
      <c r="I211" s="173"/>
      <c r="J211" s="174">
        <f>ROUND(I211*H211,2)</f>
        <v>0</v>
      </c>
      <c r="K211" s="170" t="s">
        <v>126</v>
      </c>
      <c r="L211" s="39"/>
      <c r="M211" s="175" t="s">
        <v>5</v>
      </c>
      <c r="N211" s="176" t="s">
        <v>37</v>
      </c>
      <c r="O211" s="40"/>
      <c r="P211" s="177">
        <f>O211*H211</f>
        <v>0</v>
      </c>
      <c r="Q211" s="177">
        <v>0</v>
      </c>
      <c r="R211" s="177">
        <f>Q211*H211</f>
        <v>0</v>
      </c>
      <c r="S211" s="177">
        <v>0.2</v>
      </c>
      <c r="T211" s="178">
        <f>S211*H211</f>
        <v>0.4</v>
      </c>
      <c r="AR211" s="23" t="s">
        <v>176</v>
      </c>
      <c r="AT211" s="23" t="s">
        <v>122</v>
      </c>
      <c r="AU211" s="23" t="s">
        <v>78</v>
      </c>
      <c r="AY211" s="23" t="s">
        <v>119</v>
      </c>
      <c r="BE211" s="179">
        <f>IF(N211="základní",J211,0)</f>
        <v>0</v>
      </c>
      <c r="BF211" s="179">
        <f>IF(N211="snížená",J211,0)</f>
        <v>0</v>
      </c>
      <c r="BG211" s="179">
        <f>IF(N211="zákl. přenesená",J211,0)</f>
        <v>0</v>
      </c>
      <c r="BH211" s="179">
        <f>IF(N211="sníž. přenesená",J211,0)</f>
        <v>0</v>
      </c>
      <c r="BI211" s="179">
        <f>IF(N211="nulová",J211,0)</f>
        <v>0</v>
      </c>
      <c r="BJ211" s="23" t="s">
        <v>71</v>
      </c>
      <c r="BK211" s="179">
        <f>ROUND(I211*H211,2)</f>
        <v>0</v>
      </c>
      <c r="BL211" s="23" t="s">
        <v>176</v>
      </c>
      <c r="BM211" s="23" t="s">
        <v>449</v>
      </c>
    </row>
    <row r="212" spans="2:65" s="11" customFormat="1">
      <c r="B212" s="180"/>
      <c r="D212" s="181" t="s">
        <v>129</v>
      </c>
      <c r="E212" s="182" t="s">
        <v>5</v>
      </c>
      <c r="F212" s="183" t="s">
        <v>450</v>
      </c>
      <c r="H212" s="184" t="s">
        <v>5</v>
      </c>
      <c r="I212" s="185"/>
      <c r="L212" s="180"/>
      <c r="M212" s="186"/>
      <c r="N212" s="187"/>
      <c r="O212" s="187"/>
      <c r="P212" s="187"/>
      <c r="Q212" s="187"/>
      <c r="R212" s="187"/>
      <c r="S212" s="187"/>
      <c r="T212" s="188"/>
      <c r="AT212" s="184" t="s">
        <v>129</v>
      </c>
      <c r="AU212" s="184" t="s">
        <v>78</v>
      </c>
      <c r="AV212" s="11" t="s">
        <v>71</v>
      </c>
      <c r="AW212" s="11" t="s">
        <v>30</v>
      </c>
      <c r="AX212" s="11" t="s">
        <v>66</v>
      </c>
      <c r="AY212" s="184" t="s">
        <v>119</v>
      </c>
    </row>
    <row r="213" spans="2:65" s="12" customFormat="1">
      <c r="B213" s="189"/>
      <c r="D213" s="206" t="s">
        <v>129</v>
      </c>
      <c r="E213" s="207" t="s">
        <v>5</v>
      </c>
      <c r="F213" s="208" t="s">
        <v>451</v>
      </c>
      <c r="H213" s="209">
        <v>2</v>
      </c>
      <c r="I213" s="193"/>
      <c r="L213" s="189"/>
      <c r="M213" s="194"/>
      <c r="N213" s="195"/>
      <c r="O213" s="195"/>
      <c r="P213" s="195"/>
      <c r="Q213" s="195"/>
      <c r="R213" s="195"/>
      <c r="S213" s="195"/>
      <c r="T213" s="196"/>
      <c r="AT213" s="190" t="s">
        <v>129</v>
      </c>
      <c r="AU213" s="190" t="s">
        <v>78</v>
      </c>
      <c r="AV213" s="12" t="s">
        <v>78</v>
      </c>
      <c r="AW213" s="12" t="s">
        <v>30</v>
      </c>
      <c r="AX213" s="12" t="s">
        <v>71</v>
      </c>
      <c r="AY213" s="190" t="s">
        <v>119</v>
      </c>
    </row>
    <row r="214" spans="2:65" s="1" customFormat="1" ht="31.5" customHeight="1">
      <c r="B214" s="167"/>
      <c r="C214" s="168" t="s">
        <v>452</v>
      </c>
      <c r="D214" s="168" t="s">
        <v>122</v>
      </c>
      <c r="E214" s="169" t="s">
        <v>453</v>
      </c>
      <c r="F214" s="170" t="s">
        <v>454</v>
      </c>
      <c r="G214" s="171" t="s">
        <v>125</v>
      </c>
      <c r="H214" s="172">
        <v>23.15</v>
      </c>
      <c r="I214" s="173"/>
      <c r="J214" s="174">
        <f>ROUND(I214*H214,2)</f>
        <v>0</v>
      </c>
      <c r="K214" s="170" t="s">
        <v>126</v>
      </c>
      <c r="L214" s="39"/>
      <c r="M214" s="175" t="s">
        <v>5</v>
      </c>
      <c r="N214" s="176" t="s">
        <v>37</v>
      </c>
      <c r="O214" s="40"/>
      <c r="P214" s="177">
        <f>O214*H214</f>
        <v>0</v>
      </c>
      <c r="Q214" s="177">
        <v>1.5709999999999998E-2</v>
      </c>
      <c r="R214" s="177">
        <f>Q214*H214</f>
        <v>0.36368649999999991</v>
      </c>
      <c r="S214" s="177">
        <v>0</v>
      </c>
      <c r="T214" s="178">
        <f>S214*H214</f>
        <v>0</v>
      </c>
      <c r="AR214" s="23" t="s">
        <v>176</v>
      </c>
      <c r="AT214" s="23" t="s">
        <v>122</v>
      </c>
      <c r="AU214" s="23" t="s">
        <v>78</v>
      </c>
      <c r="AY214" s="23" t="s">
        <v>119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23" t="s">
        <v>71</v>
      </c>
      <c r="BK214" s="179">
        <f>ROUND(I214*H214,2)</f>
        <v>0</v>
      </c>
      <c r="BL214" s="23" t="s">
        <v>176</v>
      </c>
      <c r="BM214" s="23" t="s">
        <v>455</v>
      </c>
    </row>
    <row r="215" spans="2:65" s="11" customFormat="1">
      <c r="B215" s="180"/>
      <c r="D215" s="181" t="s">
        <v>129</v>
      </c>
      <c r="E215" s="182" t="s">
        <v>5</v>
      </c>
      <c r="F215" s="183" t="s">
        <v>456</v>
      </c>
      <c r="H215" s="184" t="s">
        <v>5</v>
      </c>
      <c r="I215" s="185"/>
      <c r="L215" s="180"/>
      <c r="M215" s="186"/>
      <c r="N215" s="187"/>
      <c r="O215" s="187"/>
      <c r="P215" s="187"/>
      <c r="Q215" s="187"/>
      <c r="R215" s="187"/>
      <c r="S215" s="187"/>
      <c r="T215" s="188"/>
      <c r="AT215" s="184" t="s">
        <v>129</v>
      </c>
      <c r="AU215" s="184" t="s">
        <v>78</v>
      </c>
      <c r="AV215" s="11" t="s">
        <v>71</v>
      </c>
      <c r="AW215" s="11" t="s">
        <v>30</v>
      </c>
      <c r="AX215" s="11" t="s">
        <v>66</v>
      </c>
      <c r="AY215" s="184" t="s">
        <v>119</v>
      </c>
    </row>
    <row r="216" spans="2:65" s="12" customFormat="1">
      <c r="B216" s="189"/>
      <c r="D216" s="206" t="s">
        <v>129</v>
      </c>
      <c r="E216" s="207" t="s">
        <v>5</v>
      </c>
      <c r="F216" s="208" t="s">
        <v>457</v>
      </c>
      <c r="H216" s="209">
        <v>23.15</v>
      </c>
      <c r="I216" s="193"/>
      <c r="L216" s="189"/>
      <c r="M216" s="194"/>
      <c r="N216" s="195"/>
      <c r="O216" s="195"/>
      <c r="P216" s="195"/>
      <c r="Q216" s="195"/>
      <c r="R216" s="195"/>
      <c r="S216" s="195"/>
      <c r="T216" s="196"/>
      <c r="AT216" s="190" t="s">
        <v>129</v>
      </c>
      <c r="AU216" s="190" t="s">
        <v>78</v>
      </c>
      <c r="AV216" s="12" t="s">
        <v>78</v>
      </c>
      <c r="AW216" s="12" t="s">
        <v>30</v>
      </c>
      <c r="AX216" s="12" t="s">
        <v>71</v>
      </c>
      <c r="AY216" s="190" t="s">
        <v>119</v>
      </c>
    </row>
    <row r="217" spans="2:65" s="1" customFormat="1" ht="44.25" customHeight="1">
      <c r="B217" s="167"/>
      <c r="C217" s="168" t="s">
        <v>458</v>
      </c>
      <c r="D217" s="168" t="s">
        <v>122</v>
      </c>
      <c r="E217" s="169" t="s">
        <v>459</v>
      </c>
      <c r="F217" s="170" t="s">
        <v>460</v>
      </c>
      <c r="G217" s="171" t="s">
        <v>175</v>
      </c>
      <c r="H217" s="172">
        <v>1.6</v>
      </c>
      <c r="I217" s="173"/>
      <c r="J217" s="174">
        <f>ROUND(I217*H217,2)</f>
        <v>0</v>
      </c>
      <c r="K217" s="170" t="s">
        <v>126</v>
      </c>
      <c r="L217" s="39"/>
      <c r="M217" s="175" t="s">
        <v>5</v>
      </c>
      <c r="N217" s="176" t="s">
        <v>37</v>
      </c>
      <c r="O217" s="40"/>
      <c r="P217" s="177">
        <f>O217*H217</f>
        <v>0</v>
      </c>
      <c r="Q217" s="177">
        <v>0</v>
      </c>
      <c r="R217" s="177">
        <f>Q217*H217</f>
        <v>0</v>
      </c>
      <c r="S217" s="177">
        <v>1.3500000000000001E-3</v>
      </c>
      <c r="T217" s="178">
        <f>S217*H217</f>
        <v>2.16E-3</v>
      </c>
      <c r="AR217" s="23" t="s">
        <v>176</v>
      </c>
      <c r="AT217" s="23" t="s">
        <v>122</v>
      </c>
      <c r="AU217" s="23" t="s">
        <v>78</v>
      </c>
      <c r="AY217" s="23" t="s">
        <v>119</v>
      </c>
      <c r="BE217" s="179">
        <f>IF(N217="základní",J217,0)</f>
        <v>0</v>
      </c>
      <c r="BF217" s="179">
        <f>IF(N217="snížená",J217,0)</f>
        <v>0</v>
      </c>
      <c r="BG217" s="179">
        <f>IF(N217="zákl. přenesená",J217,0)</f>
        <v>0</v>
      </c>
      <c r="BH217" s="179">
        <f>IF(N217="sníž. přenesená",J217,0)</f>
        <v>0</v>
      </c>
      <c r="BI217" s="179">
        <f>IF(N217="nulová",J217,0)</f>
        <v>0</v>
      </c>
      <c r="BJ217" s="23" t="s">
        <v>71</v>
      </c>
      <c r="BK217" s="179">
        <f>ROUND(I217*H217,2)</f>
        <v>0</v>
      </c>
      <c r="BL217" s="23" t="s">
        <v>176</v>
      </c>
      <c r="BM217" s="23" t="s">
        <v>461</v>
      </c>
    </row>
    <row r="218" spans="2:65" s="11" customFormat="1">
      <c r="B218" s="180"/>
      <c r="D218" s="181" t="s">
        <v>129</v>
      </c>
      <c r="E218" s="182" t="s">
        <v>5</v>
      </c>
      <c r="F218" s="183" t="s">
        <v>462</v>
      </c>
      <c r="H218" s="184" t="s">
        <v>5</v>
      </c>
      <c r="I218" s="185"/>
      <c r="L218" s="180"/>
      <c r="M218" s="186"/>
      <c r="N218" s="187"/>
      <c r="O218" s="187"/>
      <c r="P218" s="187"/>
      <c r="Q218" s="187"/>
      <c r="R218" s="187"/>
      <c r="S218" s="187"/>
      <c r="T218" s="188"/>
      <c r="AT218" s="184" t="s">
        <v>129</v>
      </c>
      <c r="AU218" s="184" t="s">
        <v>78</v>
      </c>
      <c r="AV218" s="11" t="s">
        <v>71</v>
      </c>
      <c r="AW218" s="11" t="s">
        <v>30</v>
      </c>
      <c r="AX218" s="11" t="s">
        <v>66</v>
      </c>
      <c r="AY218" s="184" t="s">
        <v>119</v>
      </c>
    </row>
    <row r="219" spans="2:65" s="12" customFormat="1">
      <c r="B219" s="189"/>
      <c r="D219" s="206" t="s">
        <v>129</v>
      </c>
      <c r="E219" s="207" t="s">
        <v>5</v>
      </c>
      <c r="F219" s="208" t="s">
        <v>463</v>
      </c>
      <c r="H219" s="209">
        <v>1.6</v>
      </c>
      <c r="I219" s="193"/>
      <c r="L219" s="189"/>
      <c r="M219" s="194"/>
      <c r="N219" s="195"/>
      <c r="O219" s="195"/>
      <c r="P219" s="195"/>
      <c r="Q219" s="195"/>
      <c r="R219" s="195"/>
      <c r="S219" s="195"/>
      <c r="T219" s="196"/>
      <c r="AT219" s="190" t="s">
        <v>129</v>
      </c>
      <c r="AU219" s="190" t="s">
        <v>78</v>
      </c>
      <c r="AV219" s="12" t="s">
        <v>78</v>
      </c>
      <c r="AW219" s="12" t="s">
        <v>30</v>
      </c>
      <c r="AX219" s="12" t="s">
        <v>71</v>
      </c>
      <c r="AY219" s="190" t="s">
        <v>119</v>
      </c>
    </row>
    <row r="220" spans="2:65" s="1" customFormat="1" ht="31.5" customHeight="1">
      <c r="B220" s="167"/>
      <c r="C220" s="168" t="s">
        <v>464</v>
      </c>
      <c r="D220" s="168" t="s">
        <v>122</v>
      </c>
      <c r="E220" s="169" t="s">
        <v>465</v>
      </c>
      <c r="F220" s="170" t="s">
        <v>466</v>
      </c>
      <c r="G220" s="171" t="s">
        <v>125</v>
      </c>
      <c r="H220" s="172">
        <v>0.76800000000000002</v>
      </c>
      <c r="I220" s="173"/>
      <c r="J220" s="174">
        <f>ROUND(I220*H220,2)</f>
        <v>0</v>
      </c>
      <c r="K220" s="170" t="s">
        <v>126</v>
      </c>
      <c r="L220" s="39"/>
      <c r="M220" s="175" t="s">
        <v>5</v>
      </c>
      <c r="N220" s="176" t="s">
        <v>37</v>
      </c>
      <c r="O220" s="40"/>
      <c r="P220" s="177">
        <f>O220*H220</f>
        <v>0</v>
      </c>
      <c r="Q220" s="177">
        <v>1.9130000000000001E-2</v>
      </c>
      <c r="R220" s="177">
        <f>Q220*H220</f>
        <v>1.4691840000000001E-2</v>
      </c>
      <c r="S220" s="177">
        <v>0</v>
      </c>
      <c r="T220" s="178">
        <f>S220*H220</f>
        <v>0</v>
      </c>
      <c r="AR220" s="23" t="s">
        <v>176</v>
      </c>
      <c r="AT220" s="23" t="s">
        <v>122</v>
      </c>
      <c r="AU220" s="23" t="s">
        <v>78</v>
      </c>
      <c r="AY220" s="23" t="s">
        <v>119</v>
      </c>
      <c r="BE220" s="179">
        <f>IF(N220="základní",J220,0)</f>
        <v>0</v>
      </c>
      <c r="BF220" s="179">
        <f>IF(N220="snížená",J220,0)</f>
        <v>0</v>
      </c>
      <c r="BG220" s="179">
        <f>IF(N220="zákl. přenesená",J220,0)</f>
        <v>0</v>
      </c>
      <c r="BH220" s="179">
        <f>IF(N220="sníž. přenesená",J220,0)</f>
        <v>0</v>
      </c>
      <c r="BI220" s="179">
        <f>IF(N220="nulová",J220,0)</f>
        <v>0</v>
      </c>
      <c r="BJ220" s="23" t="s">
        <v>71</v>
      </c>
      <c r="BK220" s="179">
        <f>ROUND(I220*H220,2)</f>
        <v>0</v>
      </c>
      <c r="BL220" s="23" t="s">
        <v>176</v>
      </c>
      <c r="BM220" s="23" t="s">
        <v>467</v>
      </c>
    </row>
    <row r="221" spans="2:65" s="11" customFormat="1">
      <c r="B221" s="180"/>
      <c r="D221" s="181" t="s">
        <v>129</v>
      </c>
      <c r="E221" s="182" t="s">
        <v>5</v>
      </c>
      <c r="F221" s="183" t="s">
        <v>468</v>
      </c>
      <c r="H221" s="184" t="s">
        <v>5</v>
      </c>
      <c r="I221" s="185"/>
      <c r="L221" s="180"/>
      <c r="M221" s="186"/>
      <c r="N221" s="187"/>
      <c r="O221" s="187"/>
      <c r="P221" s="187"/>
      <c r="Q221" s="187"/>
      <c r="R221" s="187"/>
      <c r="S221" s="187"/>
      <c r="T221" s="188"/>
      <c r="AT221" s="184" t="s">
        <v>129</v>
      </c>
      <c r="AU221" s="184" t="s">
        <v>78</v>
      </c>
      <c r="AV221" s="11" t="s">
        <v>71</v>
      </c>
      <c r="AW221" s="11" t="s">
        <v>30</v>
      </c>
      <c r="AX221" s="11" t="s">
        <v>66</v>
      </c>
      <c r="AY221" s="184" t="s">
        <v>119</v>
      </c>
    </row>
    <row r="222" spans="2:65" s="12" customFormat="1">
      <c r="B222" s="189"/>
      <c r="D222" s="206" t="s">
        <v>129</v>
      </c>
      <c r="E222" s="207" t="s">
        <v>5</v>
      </c>
      <c r="F222" s="208" t="s">
        <v>469</v>
      </c>
      <c r="H222" s="209">
        <v>0.76800000000000002</v>
      </c>
      <c r="I222" s="193"/>
      <c r="L222" s="189"/>
      <c r="M222" s="194"/>
      <c r="N222" s="195"/>
      <c r="O222" s="195"/>
      <c r="P222" s="195"/>
      <c r="Q222" s="195"/>
      <c r="R222" s="195"/>
      <c r="S222" s="195"/>
      <c r="T222" s="196"/>
      <c r="AT222" s="190" t="s">
        <v>129</v>
      </c>
      <c r="AU222" s="190" t="s">
        <v>78</v>
      </c>
      <c r="AV222" s="12" t="s">
        <v>78</v>
      </c>
      <c r="AW222" s="12" t="s">
        <v>30</v>
      </c>
      <c r="AX222" s="12" t="s">
        <v>71</v>
      </c>
      <c r="AY222" s="190" t="s">
        <v>119</v>
      </c>
    </row>
    <row r="223" spans="2:65" s="1" customFormat="1" ht="22.5" customHeight="1">
      <c r="B223" s="167"/>
      <c r="C223" s="168" t="s">
        <v>470</v>
      </c>
      <c r="D223" s="168" t="s">
        <v>122</v>
      </c>
      <c r="E223" s="169" t="s">
        <v>471</v>
      </c>
      <c r="F223" s="170" t="s">
        <v>472</v>
      </c>
      <c r="G223" s="171" t="s">
        <v>175</v>
      </c>
      <c r="H223" s="172">
        <v>8.24</v>
      </c>
      <c r="I223" s="173"/>
      <c r="J223" s="174">
        <f>ROUND(I223*H223,2)</f>
        <v>0</v>
      </c>
      <c r="K223" s="170" t="s">
        <v>126</v>
      </c>
      <c r="L223" s="39"/>
      <c r="M223" s="175" t="s">
        <v>5</v>
      </c>
      <c r="N223" s="176" t="s">
        <v>37</v>
      </c>
      <c r="O223" s="40"/>
      <c r="P223" s="177">
        <f>O223*H223</f>
        <v>0</v>
      </c>
      <c r="Q223" s="177">
        <v>5.4400000000000004E-3</v>
      </c>
      <c r="R223" s="177">
        <f>Q223*H223</f>
        <v>4.4825600000000007E-2</v>
      </c>
      <c r="S223" s="177">
        <v>0</v>
      </c>
      <c r="T223" s="178">
        <f>S223*H223</f>
        <v>0</v>
      </c>
      <c r="AR223" s="23" t="s">
        <v>176</v>
      </c>
      <c r="AT223" s="23" t="s">
        <v>122</v>
      </c>
      <c r="AU223" s="23" t="s">
        <v>78</v>
      </c>
      <c r="AY223" s="23" t="s">
        <v>119</v>
      </c>
      <c r="BE223" s="179">
        <f>IF(N223="základní",J223,0)</f>
        <v>0</v>
      </c>
      <c r="BF223" s="179">
        <f>IF(N223="snížená",J223,0)</f>
        <v>0</v>
      </c>
      <c r="BG223" s="179">
        <f>IF(N223="zákl. přenesená",J223,0)</f>
        <v>0</v>
      </c>
      <c r="BH223" s="179">
        <f>IF(N223="sníž. přenesená",J223,0)</f>
        <v>0</v>
      </c>
      <c r="BI223" s="179">
        <f>IF(N223="nulová",J223,0)</f>
        <v>0</v>
      </c>
      <c r="BJ223" s="23" t="s">
        <v>71</v>
      </c>
      <c r="BK223" s="179">
        <f>ROUND(I223*H223,2)</f>
        <v>0</v>
      </c>
      <c r="BL223" s="23" t="s">
        <v>176</v>
      </c>
      <c r="BM223" s="23" t="s">
        <v>473</v>
      </c>
    </row>
    <row r="224" spans="2:65" s="11" customFormat="1">
      <c r="B224" s="180"/>
      <c r="D224" s="181" t="s">
        <v>129</v>
      </c>
      <c r="E224" s="182" t="s">
        <v>5</v>
      </c>
      <c r="F224" s="183" t="s">
        <v>474</v>
      </c>
      <c r="H224" s="184" t="s">
        <v>5</v>
      </c>
      <c r="I224" s="185"/>
      <c r="L224" s="180"/>
      <c r="M224" s="186"/>
      <c r="N224" s="187"/>
      <c r="O224" s="187"/>
      <c r="P224" s="187"/>
      <c r="Q224" s="187"/>
      <c r="R224" s="187"/>
      <c r="S224" s="187"/>
      <c r="T224" s="188"/>
      <c r="AT224" s="184" t="s">
        <v>129</v>
      </c>
      <c r="AU224" s="184" t="s">
        <v>78</v>
      </c>
      <c r="AV224" s="11" t="s">
        <v>71</v>
      </c>
      <c r="AW224" s="11" t="s">
        <v>30</v>
      </c>
      <c r="AX224" s="11" t="s">
        <v>66</v>
      </c>
      <c r="AY224" s="184" t="s">
        <v>119</v>
      </c>
    </row>
    <row r="225" spans="2:65" s="12" customFormat="1">
      <c r="B225" s="189"/>
      <c r="D225" s="206" t="s">
        <v>129</v>
      </c>
      <c r="E225" s="207" t="s">
        <v>5</v>
      </c>
      <c r="F225" s="208" t="s">
        <v>475</v>
      </c>
      <c r="H225" s="209">
        <v>8.24</v>
      </c>
      <c r="I225" s="193"/>
      <c r="L225" s="189"/>
      <c r="M225" s="194"/>
      <c r="N225" s="195"/>
      <c r="O225" s="195"/>
      <c r="P225" s="195"/>
      <c r="Q225" s="195"/>
      <c r="R225" s="195"/>
      <c r="S225" s="195"/>
      <c r="T225" s="196"/>
      <c r="AT225" s="190" t="s">
        <v>129</v>
      </c>
      <c r="AU225" s="190" t="s">
        <v>78</v>
      </c>
      <c r="AV225" s="12" t="s">
        <v>78</v>
      </c>
      <c r="AW225" s="12" t="s">
        <v>30</v>
      </c>
      <c r="AX225" s="12" t="s">
        <v>71</v>
      </c>
      <c r="AY225" s="190" t="s">
        <v>119</v>
      </c>
    </row>
    <row r="226" spans="2:65" s="1" customFormat="1" ht="31.5" customHeight="1">
      <c r="B226" s="167"/>
      <c r="C226" s="168" t="s">
        <v>476</v>
      </c>
      <c r="D226" s="168" t="s">
        <v>122</v>
      </c>
      <c r="E226" s="169" t="s">
        <v>477</v>
      </c>
      <c r="F226" s="170" t="s">
        <v>478</v>
      </c>
      <c r="G226" s="171" t="s">
        <v>149</v>
      </c>
      <c r="H226" s="172">
        <v>0.42299999999999999</v>
      </c>
      <c r="I226" s="173"/>
      <c r="J226" s="174">
        <f>ROUND(I226*H226,2)</f>
        <v>0</v>
      </c>
      <c r="K226" s="170" t="s">
        <v>126</v>
      </c>
      <c r="L226" s="39"/>
      <c r="M226" s="175" t="s">
        <v>5</v>
      </c>
      <c r="N226" s="176" t="s">
        <v>37</v>
      </c>
      <c r="O226" s="40"/>
      <c r="P226" s="177">
        <f>O226*H226</f>
        <v>0</v>
      </c>
      <c r="Q226" s="177">
        <v>0</v>
      </c>
      <c r="R226" s="177">
        <f>Q226*H226</f>
        <v>0</v>
      </c>
      <c r="S226" s="177">
        <v>0</v>
      </c>
      <c r="T226" s="178">
        <f>S226*H226</f>
        <v>0</v>
      </c>
      <c r="AR226" s="23" t="s">
        <v>176</v>
      </c>
      <c r="AT226" s="23" t="s">
        <v>122</v>
      </c>
      <c r="AU226" s="23" t="s">
        <v>78</v>
      </c>
      <c r="AY226" s="23" t="s">
        <v>119</v>
      </c>
      <c r="BE226" s="179">
        <f>IF(N226="základní",J226,0)</f>
        <v>0</v>
      </c>
      <c r="BF226" s="179">
        <f>IF(N226="snížená",J226,0)</f>
        <v>0</v>
      </c>
      <c r="BG226" s="179">
        <f>IF(N226="zákl. přenesená",J226,0)</f>
        <v>0</v>
      </c>
      <c r="BH226" s="179">
        <f>IF(N226="sníž. přenesená",J226,0)</f>
        <v>0</v>
      </c>
      <c r="BI226" s="179">
        <f>IF(N226="nulová",J226,0)</f>
        <v>0</v>
      </c>
      <c r="BJ226" s="23" t="s">
        <v>71</v>
      </c>
      <c r="BK226" s="179">
        <f>ROUND(I226*H226,2)</f>
        <v>0</v>
      </c>
      <c r="BL226" s="23" t="s">
        <v>176</v>
      </c>
      <c r="BM226" s="23" t="s">
        <v>479</v>
      </c>
    </row>
    <row r="227" spans="2:65" s="1" customFormat="1" ht="44.25" customHeight="1">
      <c r="B227" s="167"/>
      <c r="C227" s="168" t="s">
        <v>480</v>
      </c>
      <c r="D227" s="168" t="s">
        <v>122</v>
      </c>
      <c r="E227" s="169" t="s">
        <v>481</v>
      </c>
      <c r="F227" s="170" t="s">
        <v>482</v>
      </c>
      <c r="G227" s="171" t="s">
        <v>149</v>
      </c>
      <c r="H227" s="172">
        <v>0.42299999999999999</v>
      </c>
      <c r="I227" s="173"/>
      <c r="J227" s="174">
        <f>ROUND(I227*H227,2)</f>
        <v>0</v>
      </c>
      <c r="K227" s="170" t="s">
        <v>126</v>
      </c>
      <c r="L227" s="39"/>
      <c r="M227" s="175" t="s">
        <v>5</v>
      </c>
      <c r="N227" s="176" t="s">
        <v>37</v>
      </c>
      <c r="O227" s="40"/>
      <c r="P227" s="177">
        <f>O227*H227</f>
        <v>0</v>
      </c>
      <c r="Q227" s="177">
        <v>0</v>
      </c>
      <c r="R227" s="177">
        <f>Q227*H227</f>
        <v>0</v>
      </c>
      <c r="S227" s="177">
        <v>0</v>
      </c>
      <c r="T227" s="178">
        <f>S227*H227</f>
        <v>0</v>
      </c>
      <c r="AR227" s="23" t="s">
        <v>176</v>
      </c>
      <c r="AT227" s="23" t="s">
        <v>122</v>
      </c>
      <c r="AU227" s="23" t="s">
        <v>78</v>
      </c>
      <c r="AY227" s="23" t="s">
        <v>119</v>
      </c>
      <c r="BE227" s="179">
        <f>IF(N227="základní",J227,0)</f>
        <v>0</v>
      </c>
      <c r="BF227" s="179">
        <f>IF(N227="snížená",J227,0)</f>
        <v>0</v>
      </c>
      <c r="BG227" s="179">
        <f>IF(N227="zákl. přenesená",J227,0)</f>
        <v>0</v>
      </c>
      <c r="BH227" s="179">
        <f>IF(N227="sníž. přenesená",J227,0)</f>
        <v>0</v>
      </c>
      <c r="BI227" s="179">
        <f>IF(N227="nulová",J227,0)</f>
        <v>0</v>
      </c>
      <c r="BJ227" s="23" t="s">
        <v>71</v>
      </c>
      <c r="BK227" s="179">
        <f>ROUND(I227*H227,2)</f>
        <v>0</v>
      </c>
      <c r="BL227" s="23" t="s">
        <v>176</v>
      </c>
      <c r="BM227" s="23" t="s">
        <v>483</v>
      </c>
    </row>
    <row r="228" spans="2:65" s="10" customFormat="1" ht="29.85" customHeight="1">
      <c r="B228" s="153"/>
      <c r="D228" s="164" t="s">
        <v>65</v>
      </c>
      <c r="E228" s="165" t="s">
        <v>484</v>
      </c>
      <c r="F228" s="165" t="s">
        <v>485</v>
      </c>
      <c r="I228" s="156"/>
      <c r="J228" s="166">
        <f>BK228</f>
        <v>0</v>
      </c>
      <c r="L228" s="153"/>
      <c r="M228" s="158"/>
      <c r="N228" s="159"/>
      <c r="O228" s="159"/>
      <c r="P228" s="160">
        <f>SUM(P229:P273)</f>
        <v>0</v>
      </c>
      <c r="Q228" s="159"/>
      <c r="R228" s="160">
        <f>SUM(R229:R273)</f>
        <v>1.27952428</v>
      </c>
      <c r="S228" s="159"/>
      <c r="T228" s="161">
        <f>SUM(T229:T273)</f>
        <v>0</v>
      </c>
      <c r="AR228" s="154" t="s">
        <v>78</v>
      </c>
      <c r="AT228" s="162" t="s">
        <v>65</v>
      </c>
      <c r="AU228" s="162" t="s">
        <v>71</v>
      </c>
      <c r="AY228" s="154" t="s">
        <v>119</v>
      </c>
      <c r="BK228" s="163">
        <f>SUM(BK229:BK273)</f>
        <v>0</v>
      </c>
    </row>
    <row r="229" spans="2:65" s="1" customFormat="1" ht="31.5" customHeight="1">
      <c r="B229" s="167"/>
      <c r="C229" s="168" t="s">
        <v>486</v>
      </c>
      <c r="D229" s="168" t="s">
        <v>122</v>
      </c>
      <c r="E229" s="169" t="s">
        <v>487</v>
      </c>
      <c r="F229" s="170" t="s">
        <v>488</v>
      </c>
      <c r="G229" s="171" t="s">
        <v>125</v>
      </c>
      <c r="H229" s="172">
        <v>12.311999999999999</v>
      </c>
      <c r="I229" s="173"/>
      <c r="J229" s="174">
        <f>ROUND(I229*H229,2)</f>
        <v>0</v>
      </c>
      <c r="K229" s="170" t="s">
        <v>126</v>
      </c>
      <c r="L229" s="39"/>
      <c r="M229" s="175" t="s">
        <v>5</v>
      </c>
      <c r="N229" s="176" t="s">
        <v>37</v>
      </c>
      <c r="O229" s="40"/>
      <c r="P229" s="177">
        <f>O229*H229</f>
        <v>0</v>
      </c>
      <c r="Q229" s="177">
        <v>2.0000000000000001E-4</v>
      </c>
      <c r="R229" s="177">
        <f>Q229*H229</f>
        <v>2.4624E-3</v>
      </c>
      <c r="S229" s="177">
        <v>0</v>
      </c>
      <c r="T229" s="178">
        <f>S229*H229</f>
        <v>0</v>
      </c>
      <c r="AR229" s="23" t="s">
        <v>176</v>
      </c>
      <c r="AT229" s="23" t="s">
        <v>122</v>
      </c>
      <c r="AU229" s="23" t="s">
        <v>78</v>
      </c>
      <c r="AY229" s="23" t="s">
        <v>119</v>
      </c>
      <c r="BE229" s="179">
        <f>IF(N229="základní",J229,0)</f>
        <v>0</v>
      </c>
      <c r="BF229" s="179">
        <f>IF(N229="snížená",J229,0)</f>
        <v>0</v>
      </c>
      <c r="BG229" s="179">
        <f>IF(N229="zákl. přenesená",J229,0)</f>
        <v>0</v>
      </c>
      <c r="BH229" s="179">
        <f>IF(N229="sníž. přenesená",J229,0)</f>
        <v>0</v>
      </c>
      <c r="BI229" s="179">
        <f>IF(N229="nulová",J229,0)</f>
        <v>0</v>
      </c>
      <c r="BJ229" s="23" t="s">
        <v>71</v>
      </c>
      <c r="BK229" s="179">
        <f>ROUND(I229*H229,2)</f>
        <v>0</v>
      </c>
      <c r="BL229" s="23" t="s">
        <v>176</v>
      </c>
      <c r="BM229" s="23" t="s">
        <v>489</v>
      </c>
    </row>
    <row r="230" spans="2:65" s="11" customFormat="1">
      <c r="B230" s="180"/>
      <c r="D230" s="181" t="s">
        <v>129</v>
      </c>
      <c r="E230" s="182" t="s">
        <v>5</v>
      </c>
      <c r="F230" s="183" t="s">
        <v>490</v>
      </c>
      <c r="H230" s="184" t="s">
        <v>5</v>
      </c>
      <c r="I230" s="185"/>
      <c r="L230" s="180"/>
      <c r="M230" s="186"/>
      <c r="N230" s="187"/>
      <c r="O230" s="187"/>
      <c r="P230" s="187"/>
      <c r="Q230" s="187"/>
      <c r="R230" s="187"/>
      <c r="S230" s="187"/>
      <c r="T230" s="188"/>
      <c r="AT230" s="184" t="s">
        <v>129</v>
      </c>
      <c r="AU230" s="184" t="s">
        <v>78</v>
      </c>
      <c r="AV230" s="11" t="s">
        <v>71</v>
      </c>
      <c r="AW230" s="11" t="s">
        <v>30</v>
      </c>
      <c r="AX230" s="11" t="s">
        <v>66</v>
      </c>
      <c r="AY230" s="184" t="s">
        <v>119</v>
      </c>
    </row>
    <row r="231" spans="2:65" s="12" customFormat="1">
      <c r="B231" s="189"/>
      <c r="D231" s="206" t="s">
        <v>129</v>
      </c>
      <c r="E231" s="207" t="s">
        <v>5</v>
      </c>
      <c r="F231" s="208" t="s">
        <v>491</v>
      </c>
      <c r="H231" s="209">
        <v>12.311999999999999</v>
      </c>
      <c r="I231" s="193"/>
      <c r="L231" s="189"/>
      <c r="M231" s="194"/>
      <c r="N231" s="195"/>
      <c r="O231" s="195"/>
      <c r="P231" s="195"/>
      <c r="Q231" s="195"/>
      <c r="R231" s="195"/>
      <c r="S231" s="195"/>
      <c r="T231" s="196"/>
      <c r="AT231" s="190" t="s">
        <v>129</v>
      </c>
      <c r="AU231" s="190" t="s">
        <v>78</v>
      </c>
      <c r="AV231" s="12" t="s">
        <v>78</v>
      </c>
      <c r="AW231" s="12" t="s">
        <v>30</v>
      </c>
      <c r="AX231" s="12" t="s">
        <v>71</v>
      </c>
      <c r="AY231" s="190" t="s">
        <v>119</v>
      </c>
    </row>
    <row r="232" spans="2:65" s="1" customFormat="1" ht="44.25" customHeight="1">
      <c r="B232" s="167"/>
      <c r="C232" s="168" t="s">
        <v>492</v>
      </c>
      <c r="D232" s="168" t="s">
        <v>122</v>
      </c>
      <c r="E232" s="169" t="s">
        <v>493</v>
      </c>
      <c r="F232" s="170" t="s">
        <v>494</v>
      </c>
      <c r="G232" s="171" t="s">
        <v>175</v>
      </c>
      <c r="H232" s="172">
        <v>59.92</v>
      </c>
      <c r="I232" s="173"/>
      <c r="J232" s="174">
        <f>ROUND(I232*H232,2)</f>
        <v>0</v>
      </c>
      <c r="K232" s="170" t="s">
        <v>126</v>
      </c>
      <c r="L232" s="39"/>
      <c r="M232" s="175" t="s">
        <v>5</v>
      </c>
      <c r="N232" s="176" t="s">
        <v>37</v>
      </c>
      <c r="O232" s="40"/>
      <c r="P232" s="177">
        <f>O232*H232</f>
        <v>0</v>
      </c>
      <c r="Q232" s="177">
        <v>4.0000000000000003E-5</v>
      </c>
      <c r="R232" s="177">
        <f>Q232*H232</f>
        <v>2.3968000000000001E-3</v>
      </c>
      <c r="S232" s="177">
        <v>0</v>
      </c>
      <c r="T232" s="178">
        <f>S232*H232</f>
        <v>0</v>
      </c>
      <c r="AR232" s="23" t="s">
        <v>176</v>
      </c>
      <c r="AT232" s="23" t="s">
        <v>122</v>
      </c>
      <c r="AU232" s="23" t="s">
        <v>78</v>
      </c>
      <c r="AY232" s="23" t="s">
        <v>119</v>
      </c>
      <c r="BE232" s="179">
        <f>IF(N232="základní",J232,0)</f>
        <v>0</v>
      </c>
      <c r="BF232" s="179">
        <f>IF(N232="snížená",J232,0)</f>
        <v>0</v>
      </c>
      <c r="BG232" s="179">
        <f>IF(N232="zákl. přenesená",J232,0)</f>
        <v>0</v>
      </c>
      <c r="BH232" s="179">
        <f>IF(N232="sníž. přenesená",J232,0)</f>
        <v>0</v>
      </c>
      <c r="BI232" s="179">
        <f>IF(N232="nulová",J232,0)</f>
        <v>0</v>
      </c>
      <c r="BJ232" s="23" t="s">
        <v>71</v>
      </c>
      <c r="BK232" s="179">
        <f>ROUND(I232*H232,2)</f>
        <v>0</v>
      </c>
      <c r="BL232" s="23" t="s">
        <v>176</v>
      </c>
      <c r="BM232" s="23" t="s">
        <v>495</v>
      </c>
    </row>
    <row r="233" spans="2:65" s="11" customFormat="1">
      <c r="B233" s="180"/>
      <c r="D233" s="181" t="s">
        <v>129</v>
      </c>
      <c r="E233" s="182" t="s">
        <v>5</v>
      </c>
      <c r="F233" s="183" t="s">
        <v>496</v>
      </c>
      <c r="H233" s="184" t="s">
        <v>5</v>
      </c>
      <c r="I233" s="185"/>
      <c r="L233" s="180"/>
      <c r="M233" s="186"/>
      <c r="N233" s="187"/>
      <c r="O233" s="187"/>
      <c r="P233" s="187"/>
      <c r="Q233" s="187"/>
      <c r="R233" s="187"/>
      <c r="S233" s="187"/>
      <c r="T233" s="188"/>
      <c r="AT233" s="184" t="s">
        <v>129</v>
      </c>
      <c r="AU233" s="184" t="s">
        <v>78</v>
      </c>
      <c r="AV233" s="11" t="s">
        <v>71</v>
      </c>
      <c r="AW233" s="11" t="s">
        <v>30</v>
      </c>
      <c r="AX233" s="11" t="s">
        <v>66</v>
      </c>
      <c r="AY233" s="184" t="s">
        <v>119</v>
      </c>
    </row>
    <row r="234" spans="2:65" s="12" customFormat="1">
      <c r="B234" s="189"/>
      <c r="D234" s="181" t="s">
        <v>129</v>
      </c>
      <c r="E234" s="190" t="s">
        <v>5</v>
      </c>
      <c r="F234" s="191" t="s">
        <v>497</v>
      </c>
      <c r="H234" s="192">
        <v>5.2</v>
      </c>
      <c r="I234" s="193"/>
      <c r="L234" s="189"/>
      <c r="M234" s="194"/>
      <c r="N234" s="195"/>
      <c r="O234" s="195"/>
      <c r="P234" s="195"/>
      <c r="Q234" s="195"/>
      <c r="R234" s="195"/>
      <c r="S234" s="195"/>
      <c r="T234" s="196"/>
      <c r="AT234" s="190" t="s">
        <v>129</v>
      </c>
      <c r="AU234" s="190" t="s">
        <v>78</v>
      </c>
      <c r="AV234" s="12" t="s">
        <v>78</v>
      </c>
      <c r="AW234" s="12" t="s">
        <v>30</v>
      </c>
      <c r="AX234" s="12" t="s">
        <v>66</v>
      </c>
      <c r="AY234" s="190" t="s">
        <v>119</v>
      </c>
    </row>
    <row r="235" spans="2:65" s="11" customFormat="1">
      <c r="B235" s="180"/>
      <c r="D235" s="181" t="s">
        <v>129</v>
      </c>
      <c r="E235" s="182" t="s">
        <v>5</v>
      </c>
      <c r="F235" s="183" t="s">
        <v>498</v>
      </c>
      <c r="H235" s="184" t="s">
        <v>5</v>
      </c>
      <c r="I235" s="185"/>
      <c r="L235" s="180"/>
      <c r="M235" s="186"/>
      <c r="N235" s="187"/>
      <c r="O235" s="187"/>
      <c r="P235" s="187"/>
      <c r="Q235" s="187"/>
      <c r="R235" s="187"/>
      <c r="S235" s="187"/>
      <c r="T235" s="188"/>
      <c r="AT235" s="184" t="s">
        <v>129</v>
      </c>
      <c r="AU235" s="184" t="s">
        <v>78</v>
      </c>
      <c r="AV235" s="11" t="s">
        <v>71</v>
      </c>
      <c r="AW235" s="11" t="s">
        <v>30</v>
      </c>
      <c r="AX235" s="11" t="s">
        <v>66</v>
      </c>
      <c r="AY235" s="184" t="s">
        <v>119</v>
      </c>
    </row>
    <row r="236" spans="2:65" s="12" customFormat="1">
      <c r="B236" s="189"/>
      <c r="D236" s="181" t="s">
        <v>129</v>
      </c>
      <c r="E236" s="190" t="s">
        <v>5</v>
      </c>
      <c r="F236" s="191" t="s">
        <v>499</v>
      </c>
      <c r="H236" s="192">
        <v>54.72</v>
      </c>
      <c r="I236" s="193"/>
      <c r="L236" s="189"/>
      <c r="M236" s="194"/>
      <c r="N236" s="195"/>
      <c r="O236" s="195"/>
      <c r="P236" s="195"/>
      <c r="Q236" s="195"/>
      <c r="R236" s="195"/>
      <c r="S236" s="195"/>
      <c r="T236" s="196"/>
      <c r="AT236" s="190" t="s">
        <v>129</v>
      </c>
      <c r="AU236" s="190" t="s">
        <v>78</v>
      </c>
      <c r="AV236" s="12" t="s">
        <v>78</v>
      </c>
      <c r="AW236" s="12" t="s">
        <v>30</v>
      </c>
      <c r="AX236" s="12" t="s">
        <v>66</v>
      </c>
      <c r="AY236" s="190" t="s">
        <v>119</v>
      </c>
    </row>
    <row r="237" spans="2:65" s="13" customFormat="1">
      <c r="B237" s="197"/>
      <c r="D237" s="206" t="s">
        <v>129</v>
      </c>
      <c r="E237" s="210" t="s">
        <v>5</v>
      </c>
      <c r="F237" s="211" t="s">
        <v>133</v>
      </c>
      <c r="H237" s="212">
        <v>59.92</v>
      </c>
      <c r="I237" s="201"/>
      <c r="L237" s="197"/>
      <c r="M237" s="202"/>
      <c r="N237" s="203"/>
      <c r="O237" s="203"/>
      <c r="P237" s="203"/>
      <c r="Q237" s="203"/>
      <c r="R237" s="203"/>
      <c r="S237" s="203"/>
      <c r="T237" s="204"/>
      <c r="AT237" s="205" t="s">
        <v>129</v>
      </c>
      <c r="AU237" s="205" t="s">
        <v>78</v>
      </c>
      <c r="AV237" s="13" t="s">
        <v>127</v>
      </c>
      <c r="AW237" s="13" t="s">
        <v>30</v>
      </c>
      <c r="AX237" s="13" t="s">
        <v>71</v>
      </c>
      <c r="AY237" s="205" t="s">
        <v>119</v>
      </c>
    </row>
    <row r="238" spans="2:65" s="1" customFormat="1" ht="44.25" customHeight="1">
      <c r="B238" s="167"/>
      <c r="C238" s="168" t="s">
        <v>500</v>
      </c>
      <c r="D238" s="168" t="s">
        <v>122</v>
      </c>
      <c r="E238" s="169" t="s">
        <v>501</v>
      </c>
      <c r="F238" s="170" t="s">
        <v>502</v>
      </c>
      <c r="G238" s="171" t="s">
        <v>175</v>
      </c>
      <c r="H238" s="172">
        <v>54.72</v>
      </c>
      <c r="I238" s="173"/>
      <c r="J238" s="174">
        <f>ROUND(I238*H238,2)</f>
        <v>0</v>
      </c>
      <c r="K238" s="170" t="s">
        <v>126</v>
      </c>
      <c r="L238" s="39"/>
      <c r="M238" s="175" t="s">
        <v>5</v>
      </c>
      <c r="N238" s="176" t="s">
        <v>37</v>
      </c>
      <c r="O238" s="40"/>
      <c r="P238" s="177">
        <f>O238*H238</f>
        <v>0</v>
      </c>
      <c r="Q238" s="177">
        <v>1.6000000000000001E-4</v>
      </c>
      <c r="R238" s="177">
        <f>Q238*H238</f>
        <v>8.7552000000000012E-3</v>
      </c>
      <c r="S238" s="177">
        <v>0</v>
      </c>
      <c r="T238" s="178">
        <f>S238*H238</f>
        <v>0</v>
      </c>
      <c r="AR238" s="23" t="s">
        <v>176</v>
      </c>
      <c r="AT238" s="23" t="s">
        <v>122</v>
      </c>
      <c r="AU238" s="23" t="s">
        <v>78</v>
      </c>
      <c r="AY238" s="23" t="s">
        <v>119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23" t="s">
        <v>71</v>
      </c>
      <c r="BK238" s="179">
        <f>ROUND(I238*H238,2)</f>
        <v>0</v>
      </c>
      <c r="BL238" s="23" t="s">
        <v>176</v>
      </c>
      <c r="BM238" s="23" t="s">
        <v>503</v>
      </c>
    </row>
    <row r="239" spans="2:65" s="11" customFormat="1">
      <c r="B239" s="180"/>
      <c r="D239" s="181" t="s">
        <v>129</v>
      </c>
      <c r="E239" s="182" t="s">
        <v>5</v>
      </c>
      <c r="F239" s="183" t="s">
        <v>490</v>
      </c>
      <c r="H239" s="184" t="s">
        <v>5</v>
      </c>
      <c r="I239" s="185"/>
      <c r="L239" s="180"/>
      <c r="M239" s="186"/>
      <c r="N239" s="187"/>
      <c r="O239" s="187"/>
      <c r="P239" s="187"/>
      <c r="Q239" s="187"/>
      <c r="R239" s="187"/>
      <c r="S239" s="187"/>
      <c r="T239" s="188"/>
      <c r="AT239" s="184" t="s">
        <v>129</v>
      </c>
      <c r="AU239" s="184" t="s">
        <v>78</v>
      </c>
      <c r="AV239" s="11" t="s">
        <v>71</v>
      </c>
      <c r="AW239" s="11" t="s">
        <v>30</v>
      </c>
      <c r="AX239" s="11" t="s">
        <v>66</v>
      </c>
      <c r="AY239" s="184" t="s">
        <v>119</v>
      </c>
    </row>
    <row r="240" spans="2:65" s="12" customFormat="1">
      <c r="B240" s="189"/>
      <c r="D240" s="206" t="s">
        <v>129</v>
      </c>
      <c r="E240" s="207" t="s">
        <v>5</v>
      </c>
      <c r="F240" s="208" t="s">
        <v>499</v>
      </c>
      <c r="H240" s="209">
        <v>54.72</v>
      </c>
      <c r="I240" s="193"/>
      <c r="L240" s="189"/>
      <c r="M240" s="194"/>
      <c r="N240" s="195"/>
      <c r="O240" s="195"/>
      <c r="P240" s="195"/>
      <c r="Q240" s="195"/>
      <c r="R240" s="195"/>
      <c r="S240" s="195"/>
      <c r="T240" s="196"/>
      <c r="AT240" s="190" t="s">
        <v>129</v>
      </c>
      <c r="AU240" s="190" t="s">
        <v>78</v>
      </c>
      <c r="AV240" s="12" t="s">
        <v>78</v>
      </c>
      <c r="AW240" s="12" t="s">
        <v>30</v>
      </c>
      <c r="AX240" s="12" t="s">
        <v>71</v>
      </c>
      <c r="AY240" s="190" t="s">
        <v>119</v>
      </c>
    </row>
    <row r="241" spans="2:65" s="1" customFormat="1" ht="22.5" customHeight="1">
      <c r="B241" s="167"/>
      <c r="C241" s="168" t="s">
        <v>504</v>
      </c>
      <c r="D241" s="168" t="s">
        <v>122</v>
      </c>
      <c r="E241" s="169" t="s">
        <v>505</v>
      </c>
      <c r="F241" s="170" t="s">
        <v>506</v>
      </c>
      <c r="G241" s="171" t="s">
        <v>125</v>
      </c>
      <c r="H241" s="172">
        <v>12.311999999999999</v>
      </c>
      <c r="I241" s="173"/>
      <c r="J241" s="174">
        <f>ROUND(I241*H241,2)</f>
        <v>0</v>
      </c>
      <c r="K241" s="170" t="s">
        <v>126</v>
      </c>
      <c r="L241" s="39"/>
      <c r="M241" s="175" t="s">
        <v>5</v>
      </c>
      <c r="N241" s="176" t="s">
        <v>37</v>
      </c>
      <c r="O241" s="40"/>
      <c r="P241" s="177">
        <f>O241*H241</f>
        <v>0</v>
      </c>
      <c r="Q241" s="177">
        <v>0</v>
      </c>
      <c r="R241" s="177">
        <f>Q241*H241</f>
        <v>0</v>
      </c>
      <c r="S241" s="177">
        <v>0</v>
      </c>
      <c r="T241" s="178">
        <f>S241*H241</f>
        <v>0</v>
      </c>
      <c r="AR241" s="23" t="s">
        <v>176</v>
      </c>
      <c r="AT241" s="23" t="s">
        <v>122</v>
      </c>
      <c r="AU241" s="23" t="s">
        <v>78</v>
      </c>
      <c r="AY241" s="23" t="s">
        <v>119</v>
      </c>
      <c r="BE241" s="179">
        <f>IF(N241="základní",J241,0)</f>
        <v>0</v>
      </c>
      <c r="BF241" s="179">
        <f>IF(N241="snížená",J241,0)</f>
        <v>0</v>
      </c>
      <c r="BG241" s="179">
        <f>IF(N241="zákl. přenesená",J241,0)</f>
        <v>0</v>
      </c>
      <c r="BH241" s="179">
        <f>IF(N241="sníž. přenesená",J241,0)</f>
        <v>0</v>
      </c>
      <c r="BI241" s="179">
        <f>IF(N241="nulová",J241,0)</f>
        <v>0</v>
      </c>
      <c r="BJ241" s="23" t="s">
        <v>71</v>
      </c>
      <c r="BK241" s="179">
        <f>ROUND(I241*H241,2)</f>
        <v>0</v>
      </c>
      <c r="BL241" s="23" t="s">
        <v>176</v>
      </c>
      <c r="BM241" s="23" t="s">
        <v>507</v>
      </c>
    </row>
    <row r="242" spans="2:65" s="11" customFormat="1">
      <c r="B242" s="180"/>
      <c r="D242" s="181" t="s">
        <v>129</v>
      </c>
      <c r="E242" s="182" t="s">
        <v>5</v>
      </c>
      <c r="F242" s="183" t="s">
        <v>490</v>
      </c>
      <c r="H242" s="184" t="s">
        <v>5</v>
      </c>
      <c r="I242" s="185"/>
      <c r="L242" s="180"/>
      <c r="M242" s="186"/>
      <c r="N242" s="187"/>
      <c r="O242" s="187"/>
      <c r="P242" s="187"/>
      <c r="Q242" s="187"/>
      <c r="R242" s="187"/>
      <c r="S242" s="187"/>
      <c r="T242" s="188"/>
      <c r="AT242" s="184" t="s">
        <v>129</v>
      </c>
      <c r="AU242" s="184" t="s">
        <v>78</v>
      </c>
      <c r="AV242" s="11" t="s">
        <v>71</v>
      </c>
      <c r="AW242" s="11" t="s">
        <v>30</v>
      </c>
      <c r="AX242" s="11" t="s">
        <v>66</v>
      </c>
      <c r="AY242" s="184" t="s">
        <v>119</v>
      </c>
    </row>
    <row r="243" spans="2:65" s="12" customFormat="1">
      <c r="B243" s="189"/>
      <c r="D243" s="206" t="s">
        <v>129</v>
      </c>
      <c r="E243" s="207" t="s">
        <v>5</v>
      </c>
      <c r="F243" s="208" t="s">
        <v>491</v>
      </c>
      <c r="H243" s="209">
        <v>12.311999999999999</v>
      </c>
      <c r="I243" s="193"/>
      <c r="L243" s="189"/>
      <c r="M243" s="194"/>
      <c r="N243" s="195"/>
      <c r="O243" s="195"/>
      <c r="P243" s="195"/>
      <c r="Q243" s="195"/>
      <c r="R243" s="195"/>
      <c r="S243" s="195"/>
      <c r="T243" s="196"/>
      <c r="AT243" s="190" t="s">
        <v>129</v>
      </c>
      <c r="AU243" s="190" t="s">
        <v>78</v>
      </c>
      <c r="AV243" s="12" t="s">
        <v>78</v>
      </c>
      <c r="AW243" s="12" t="s">
        <v>30</v>
      </c>
      <c r="AX243" s="12" t="s">
        <v>71</v>
      </c>
      <c r="AY243" s="190" t="s">
        <v>119</v>
      </c>
    </row>
    <row r="244" spans="2:65" s="1" customFormat="1" ht="31.5" customHeight="1">
      <c r="B244" s="167"/>
      <c r="C244" s="168" t="s">
        <v>508</v>
      </c>
      <c r="D244" s="168" t="s">
        <v>122</v>
      </c>
      <c r="E244" s="169" t="s">
        <v>509</v>
      </c>
      <c r="F244" s="170" t="s">
        <v>510</v>
      </c>
      <c r="G244" s="171" t="s">
        <v>125</v>
      </c>
      <c r="H244" s="172">
        <v>12.311999999999999</v>
      </c>
      <c r="I244" s="173"/>
      <c r="J244" s="174">
        <f>ROUND(I244*H244,2)</f>
        <v>0</v>
      </c>
      <c r="K244" s="170" t="s">
        <v>126</v>
      </c>
      <c r="L244" s="39"/>
      <c r="M244" s="175" t="s">
        <v>5</v>
      </c>
      <c r="N244" s="176" t="s">
        <v>37</v>
      </c>
      <c r="O244" s="40"/>
      <c r="P244" s="177">
        <f>O244*H244</f>
        <v>0</v>
      </c>
      <c r="Q244" s="177">
        <v>2.0000000000000001E-4</v>
      </c>
      <c r="R244" s="177">
        <f>Q244*H244</f>
        <v>2.4624E-3</v>
      </c>
      <c r="S244" s="177">
        <v>0</v>
      </c>
      <c r="T244" s="178">
        <f>S244*H244</f>
        <v>0</v>
      </c>
      <c r="AR244" s="23" t="s">
        <v>176</v>
      </c>
      <c r="AT244" s="23" t="s">
        <v>122</v>
      </c>
      <c r="AU244" s="23" t="s">
        <v>78</v>
      </c>
      <c r="AY244" s="23" t="s">
        <v>119</v>
      </c>
      <c r="BE244" s="179">
        <f>IF(N244="základní",J244,0)</f>
        <v>0</v>
      </c>
      <c r="BF244" s="179">
        <f>IF(N244="snížená",J244,0)</f>
        <v>0</v>
      </c>
      <c r="BG244" s="179">
        <f>IF(N244="zákl. přenesená",J244,0)</f>
        <v>0</v>
      </c>
      <c r="BH244" s="179">
        <f>IF(N244="sníž. přenesená",J244,0)</f>
        <v>0</v>
      </c>
      <c r="BI244" s="179">
        <f>IF(N244="nulová",J244,0)</f>
        <v>0</v>
      </c>
      <c r="BJ244" s="23" t="s">
        <v>71</v>
      </c>
      <c r="BK244" s="179">
        <f>ROUND(I244*H244,2)</f>
        <v>0</v>
      </c>
      <c r="BL244" s="23" t="s">
        <v>176</v>
      </c>
      <c r="BM244" s="23" t="s">
        <v>511</v>
      </c>
    </row>
    <row r="245" spans="2:65" s="11" customFormat="1">
      <c r="B245" s="180"/>
      <c r="D245" s="181" t="s">
        <v>129</v>
      </c>
      <c r="E245" s="182" t="s">
        <v>5</v>
      </c>
      <c r="F245" s="183" t="s">
        <v>490</v>
      </c>
      <c r="H245" s="184" t="s">
        <v>5</v>
      </c>
      <c r="I245" s="185"/>
      <c r="L245" s="180"/>
      <c r="M245" s="186"/>
      <c r="N245" s="187"/>
      <c r="O245" s="187"/>
      <c r="P245" s="187"/>
      <c r="Q245" s="187"/>
      <c r="R245" s="187"/>
      <c r="S245" s="187"/>
      <c r="T245" s="188"/>
      <c r="AT245" s="184" t="s">
        <v>129</v>
      </c>
      <c r="AU245" s="184" t="s">
        <v>78</v>
      </c>
      <c r="AV245" s="11" t="s">
        <v>71</v>
      </c>
      <c r="AW245" s="11" t="s">
        <v>30</v>
      </c>
      <c r="AX245" s="11" t="s">
        <v>66</v>
      </c>
      <c r="AY245" s="184" t="s">
        <v>119</v>
      </c>
    </row>
    <row r="246" spans="2:65" s="12" customFormat="1">
      <c r="B246" s="189"/>
      <c r="D246" s="206" t="s">
        <v>129</v>
      </c>
      <c r="E246" s="207" t="s">
        <v>5</v>
      </c>
      <c r="F246" s="208" t="s">
        <v>491</v>
      </c>
      <c r="H246" s="209">
        <v>12.311999999999999</v>
      </c>
      <c r="I246" s="193"/>
      <c r="L246" s="189"/>
      <c r="M246" s="194"/>
      <c r="N246" s="195"/>
      <c r="O246" s="195"/>
      <c r="P246" s="195"/>
      <c r="Q246" s="195"/>
      <c r="R246" s="195"/>
      <c r="S246" s="195"/>
      <c r="T246" s="196"/>
      <c r="AT246" s="190" t="s">
        <v>129</v>
      </c>
      <c r="AU246" s="190" t="s">
        <v>78</v>
      </c>
      <c r="AV246" s="12" t="s">
        <v>78</v>
      </c>
      <c r="AW246" s="12" t="s">
        <v>30</v>
      </c>
      <c r="AX246" s="12" t="s">
        <v>71</v>
      </c>
      <c r="AY246" s="190" t="s">
        <v>119</v>
      </c>
    </row>
    <row r="247" spans="2:65" s="1" customFormat="1" ht="44.25" customHeight="1">
      <c r="B247" s="167"/>
      <c r="C247" s="168" t="s">
        <v>512</v>
      </c>
      <c r="D247" s="168" t="s">
        <v>122</v>
      </c>
      <c r="E247" s="169" t="s">
        <v>513</v>
      </c>
      <c r="F247" s="170" t="s">
        <v>514</v>
      </c>
      <c r="G247" s="171" t="s">
        <v>125</v>
      </c>
      <c r="H247" s="172">
        <v>12.311999999999999</v>
      </c>
      <c r="I247" s="173"/>
      <c r="J247" s="174">
        <f>ROUND(I247*H247,2)</f>
        <v>0</v>
      </c>
      <c r="K247" s="170" t="s">
        <v>126</v>
      </c>
      <c r="L247" s="39"/>
      <c r="M247" s="175" t="s">
        <v>5</v>
      </c>
      <c r="N247" s="176" t="s">
        <v>37</v>
      </c>
      <c r="O247" s="40"/>
      <c r="P247" s="177">
        <f>O247*H247</f>
        <v>0</v>
      </c>
      <c r="Q247" s="177">
        <v>1.2359999999999999E-2</v>
      </c>
      <c r="R247" s="177">
        <f>Q247*H247</f>
        <v>0.15217631999999998</v>
      </c>
      <c r="S247" s="177">
        <v>0</v>
      </c>
      <c r="T247" s="178">
        <f>S247*H247</f>
        <v>0</v>
      </c>
      <c r="AR247" s="23" t="s">
        <v>176</v>
      </c>
      <c r="AT247" s="23" t="s">
        <v>122</v>
      </c>
      <c r="AU247" s="23" t="s">
        <v>78</v>
      </c>
      <c r="AY247" s="23" t="s">
        <v>119</v>
      </c>
      <c r="BE247" s="179">
        <f>IF(N247="základní",J247,0)</f>
        <v>0</v>
      </c>
      <c r="BF247" s="179">
        <f>IF(N247="snížená",J247,0)</f>
        <v>0</v>
      </c>
      <c r="BG247" s="179">
        <f>IF(N247="zákl. přenesená",J247,0)</f>
        <v>0</v>
      </c>
      <c r="BH247" s="179">
        <f>IF(N247="sníž. přenesená",J247,0)</f>
        <v>0</v>
      </c>
      <c r="BI247" s="179">
        <f>IF(N247="nulová",J247,0)</f>
        <v>0</v>
      </c>
      <c r="BJ247" s="23" t="s">
        <v>71</v>
      </c>
      <c r="BK247" s="179">
        <f>ROUND(I247*H247,2)</f>
        <v>0</v>
      </c>
      <c r="BL247" s="23" t="s">
        <v>176</v>
      </c>
      <c r="BM247" s="23" t="s">
        <v>515</v>
      </c>
    </row>
    <row r="248" spans="2:65" s="11" customFormat="1">
      <c r="B248" s="180"/>
      <c r="D248" s="181" t="s">
        <v>129</v>
      </c>
      <c r="E248" s="182" t="s">
        <v>5</v>
      </c>
      <c r="F248" s="183" t="s">
        <v>490</v>
      </c>
      <c r="H248" s="184" t="s">
        <v>5</v>
      </c>
      <c r="I248" s="185"/>
      <c r="L248" s="180"/>
      <c r="M248" s="186"/>
      <c r="N248" s="187"/>
      <c r="O248" s="187"/>
      <c r="P248" s="187"/>
      <c r="Q248" s="187"/>
      <c r="R248" s="187"/>
      <c r="S248" s="187"/>
      <c r="T248" s="188"/>
      <c r="AT248" s="184" t="s">
        <v>129</v>
      </c>
      <c r="AU248" s="184" t="s">
        <v>78</v>
      </c>
      <c r="AV248" s="11" t="s">
        <v>71</v>
      </c>
      <c r="AW248" s="11" t="s">
        <v>30</v>
      </c>
      <c r="AX248" s="11" t="s">
        <v>66</v>
      </c>
      <c r="AY248" s="184" t="s">
        <v>119</v>
      </c>
    </row>
    <row r="249" spans="2:65" s="12" customFormat="1">
      <c r="B249" s="189"/>
      <c r="D249" s="206" t="s">
        <v>129</v>
      </c>
      <c r="E249" s="207" t="s">
        <v>5</v>
      </c>
      <c r="F249" s="208" t="s">
        <v>491</v>
      </c>
      <c r="H249" s="209">
        <v>12.311999999999999</v>
      </c>
      <c r="I249" s="193"/>
      <c r="L249" s="189"/>
      <c r="M249" s="194"/>
      <c r="N249" s="195"/>
      <c r="O249" s="195"/>
      <c r="P249" s="195"/>
      <c r="Q249" s="195"/>
      <c r="R249" s="195"/>
      <c r="S249" s="195"/>
      <c r="T249" s="196"/>
      <c r="AT249" s="190" t="s">
        <v>129</v>
      </c>
      <c r="AU249" s="190" t="s">
        <v>78</v>
      </c>
      <c r="AV249" s="12" t="s">
        <v>78</v>
      </c>
      <c r="AW249" s="12" t="s">
        <v>30</v>
      </c>
      <c r="AX249" s="12" t="s">
        <v>71</v>
      </c>
      <c r="AY249" s="190" t="s">
        <v>119</v>
      </c>
    </row>
    <row r="250" spans="2:65" s="1" customFormat="1" ht="31.5" customHeight="1">
      <c r="B250" s="167"/>
      <c r="C250" s="168" t="s">
        <v>516</v>
      </c>
      <c r="D250" s="168" t="s">
        <v>122</v>
      </c>
      <c r="E250" s="169" t="s">
        <v>517</v>
      </c>
      <c r="F250" s="170" t="s">
        <v>518</v>
      </c>
      <c r="G250" s="171" t="s">
        <v>125</v>
      </c>
      <c r="H250" s="172">
        <v>19.308</v>
      </c>
      <c r="I250" s="173"/>
      <c r="J250" s="174">
        <f>ROUND(I250*H250,2)</f>
        <v>0</v>
      </c>
      <c r="K250" s="170" t="s">
        <v>126</v>
      </c>
      <c r="L250" s="39"/>
      <c r="M250" s="175" t="s">
        <v>5</v>
      </c>
      <c r="N250" s="176" t="s">
        <v>37</v>
      </c>
      <c r="O250" s="40"/>
      <c r="P250" s="177">
        <f>O250*H250</f>
        <v>0</v>
      </c>
      <c r="Q250" s="177">
        <v>1.261E-2</v>
      </c>
      <c r="R250" s="177">
        <f>Q250*H250</f>
        <v>0.24347388</v>
      </c>
      <c r="S250" s="177">
        <v>0</v>
      </c>
      <c r="T250" s="178">
        <f>S250*H250</f>
        <v>0</v>
      </c>
      <c r="AR250" s="23" t="s">
        <v>176</v>
      </c>
      <c r="AT250" s="23" t="s">
        <v>122</v>
      </c>
      <c r="AU250" s="23" t="s">
        <v>78</v>
      </c>
      <c r="AY250" s="23" t="s">
        <v>119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23" t="s">
        <v>71</v>
      </c>
      <c r="BK250" s="179">
        <f>ROUND(I250*H250,2)</f>
        <v>0</v>
      </c>
      <c r="BL250" s="23" t="s">
        <v>176</v>
      </c>
      <c r="BM250" s="23" t="s">
        <v>519</v>
      </c>
    </row>
    <row r="251" spans="2:65" s="11" customFormat="1">
      <c r="B251" s="180"/>
      <c r="D251" s="181" t="s">
        <v>129</v>
      </c>
      <c r="E251" s="182" t="s">
        <v>5</v>
      </c>
      <c r="F251" s="183" t="s">
        <v>520</v>
      </c>
      <c r="H251" s="184" t="s">
        <v>5</v>
      </c>
      <c r="I251" s="185"/>
      <c r="L251" s="180"/>
      <c r="M251" s="186"/>
      <c r="N251" s="187"/>
      <c r="O251" s="187"/>
      <c r="P251" s="187"/>
      <c r="Q251" s="187"/>
      <c r="R251" s="187"/>
      <c r="S251" s="187"/>
      <c r="T251" s="188"/>
      <c r="AT251" s="184" t="s">
        <v>129</v>
      </c>
      <c r="AU251" s="184" t="s">
        <v>78</v>
      </c>
      <c r="AV251" s="11" t="s">
        <v>71</v>
      </c>
      <c r="AW251" s="11" t="s">
        <v>30</v>
      </c>
      <c r="AX251" s="11" t="s">
        <v>66</v>
      </c>
      <c r="AY251" s="184" t="s">
        <v>119</v>
      </c>
    </row>
    <row r="252" spans="2:65" s="12" customFormat="1">
      <c r="B252" s="189"/>
      <c r="D252" s="206" t="s">
        <v>129</v>
      </c>
      <c r="E252" s="207" t="s">
        <v>5</v>
      </c>
      <c r="F252" s="208" t="s">
        <v>521</v>
      </c>
      <c r="H252" s="209">
        <v>19.308</v>
      </c>
      <c r="I252" s="193"/>
      <c r="L252" s="189"/>
      <c r="M252" s="194"/>
      <c r="N252" s="195"/>
      <c r="O252" s="195"/>
      <c r="P252" s="195"/>
      <c r="Q252" s="195"/>
      <c r="R252" s="195"/>
      <c r="S252" s="195"/>
      <c r="T252" s="196"/>
      <c r="AT252" s="190" t="s">
        <v>129</v>
      </c>
      <c r="AU252" s="190" t="s">
        <v>78</v>
      </c>
      <c r="AV252" s="12" t="s">
        <v>78</v>
      </c>
      <c r="AW252" s="12" t="s">
        <v>30</v>
      </c>
      <c r="AX252" s="12" t="s">
        <v>71</v>
      </c>
      <c r="AY252" s="190" t="s">
        <v>119</v>
      </c>
    </row>
    <row r="253" spans="2:65" s="1" customFormat="1" ht="31.5" customHeight="1">
      <c r="B253" s="167"/>
      <c r="C253" s="168" t="s">
        <v>522</v>
      </c>
      <c r="D253" s="168" t="s">
        <v>122</v>
      </c>
      <c r="E253" s="169" t="s">
        <v>523</v>
      </c>
      <c r="F253" s="170" t="s">
        <v>524</v>
      </c>
      <c r="G253" s="171" t="s">
        <v>175</v>
      </c>
      <c r="H253" s="172">
        <v>90.68</v>
      </c>
      <c r="I253" s="173"/>
      <c r="J253" s="174">
        <f>ROUND(I253*H253,2)</f>
        <v>0</v>
      </c>
      <c r="K253" s="170" t="s">
        <v>126</v>
      </c>
      <c r="L253" s="39"/>
      <c r="M253" s="175" t="s">
        <v>5</v>
      </c>
      <c r="N253" s="176" t="s">
        <v>37</v>
      </c>
      <c r="O253" s="40"/>
      <c r="P253" s="177">
        <f>O253*H253</f>
        <v>0</v>
      </c>
      <c r="Q253" s="177">
        <v>2.5999999999999998E-4</v>
      </c>
      <c r="R253" s="177">
        <f>Q253*H253</f>
        <v>2.3576799999999998E-2</v>
      </c>
      <c r="S253" s="177">
        <v>0</v>
      </c>
      <c r="T253" s="178">
        <f>S253*H253</f>
        <v>0</v>
      </c>
      <c r="AR253" s="23" t="s">
        <v>176</v>
      </c>
      <c r="AT253" s="23" t="s">
        <v>122</v>
      </c>
      <c r="AU253" s="23" t="s">
        <v>78</v>
      </c>
      <c r="AY253" s="23" t="s">
        <v>119</v>
      </c>
      <c r="BE253" s="179">
        <f>IF(N253="základní",J253,0)</f>
        <v>0</v>
      </c>
      <c r="BF253" s="179">
        <f>IF(N253="snížená",J253,0)</f>
        <v>0</v>
      </c>
      <c r="BG253" s="179">
        <f>IF(N253="zákl. přenesená",J253,0)</f>
        <v>0</v>
      </c>
      <c r="BH253" s="179">
        <f>IF(N253="sníž. přenesená",J253,0)</f>
        <v>0</v>
      </c>
      <c r="BI253" s="179">
        <f>IF(N253="nulová",J253,0)</f>
        <v>0</v>
      </c>
      <c r="BJ253" s="23" t="s">
        <v>71</v>
      </c>
      <c r="BK253" s="179">
        <f>ROUND(I253*H253,2)</f>
        <v>0</v>
      </c>
      <c r="BL253" s="23" t="s">
        <v>176</v>
      </c>
      <c r="BM253" s="23" t="s">
        <v>525</v>
      </c>
    </row>
    <row r="254" spans="2:65" s="11" customFormat="1">
      <c r="B254" s="180"/>
      <c r="D254" s="181" t="s">
        <v>129</v>
      </c>
      <c r="E254" s="182" t="s">
        <v>5</v>
      </c>
      <c r="F254" s="183" t="s">
        <v>526</v>
      </c>
      <c r="H254" s="184" t="s">
        <v>5</v>
      </c>
      <c r="I254" s="185"/>
      <c r="L254" s="180"/>
      <c r="M254" s="186"/>
      <c r="N254" s="187"/>
      <c r="O254" s="187"/>
      <c r="P254" s="187"/>
      <c r="Q254" s="187"/>
      <c r="R254" s="187"/>
      <c r="S254" s="187"/>
      <c r="T254" s="188"/>
      <c r="AT254" s="184" t="s">
        <v>129</v>
      </c>
      <c r="AU254" s="184" t="s">
        <v>78</v>
      </c>
      <c r="AV254" s="11" t="s">
        <v>71</v>
      </c>
      <c r="AW254" s="11" t="s">
        <v>30</v>
      </c>
      <c r="AX254" s="11" t="s">
        <v>66</v>
      </c>
      <c r="AY254" s="184" t="s">
        <v>119</v>
      </c>
    </row>
    <row r="255" spans="2:65" s="12" customFormat="1">
      <c r="B255" s="189"/>
      <c r="D255" s="181" t="s">
        <v>129</v>
      </c>
      <c r="E255" s="190" t="s">
        <v>5</v>
      </c>
      <c r="F255" s="191" t="s">
        <v>527</v>
      </c>
      <c r="H255" s="192">
        <v>39.24</v>
      </c>
      <c r="I255" s="193"/>
      <c r="L255" s="189"/>
      <c r="M255" s="194"/>
      <c r="N255" s="195"/>
      <c r="O255" s="195"/>
      <c r="P255" s="195"/>
      <c r="Q255" s="195"/>
      <c r="R255" s="195"/>
      <c r="S255" s="195"/>
      <c r="T255" s="196"/>
      <c r="AT255" s="190" t="s">
        <v>129</v>
      </c>
      <c r="AU255" s="190" t="s">
        <v>78</v>
      </c>
      <c r="AV255" s="12" t="s">
        <v>78</v>
      </c>
      <c r="AW255" s="12" t="s">
        <v>30</v>
      </c>
      <c r="AX255" s="12" t="s">
        <v>66</v>
      </c>
      <c r="AY255" s="190" t="s">
        <v>119</v>
      </c>
    </row>
    <row r="256" spans="2:65" s="11" customFormat="1">
      <c r="B256" s="180"/>
      <c r="D256" s="181" t="s">
        <v>129</v>
      </c>
      <c r="E256" s="182" t="s">
        <v>5</v>
      </c>
      <c r="F256" s="183" t="s">
        <v>528</v>
      </c>
      <c r="H256" s="184" t="s">
        <v>5</v>
      </c>
      <c r="I256" s="185"/>
      <c r="L256" s="180"/>
      <c r="M256" s="186"/>
      <c r="N256" s="187"/>
      <c r="O256" s="187"/>
      <c r="P256" s="187"/>
      <c r="Q256" s="187"/>
      <c r="R256" s="187"/>
      <c r="S256" s="187"/>
      <c r="T256" s="188"/>
      <c r="AT256" s="184" t="s">
        <v>129</v>
      </c>
      <c r="AU256" s="184" t="s">
        <v>78</v>
      </c>
      <c r="AV256" s="11" t="s">
        <v>71</v>
      </c>
      <c r="AW256" s="11" t="s">
        <v>30</v>
      </c>
      <c r="AX256" s="11" t="s">
        <v>66</v>
      </c>
      <c r="AY256" s="184" t="s">
        <v>119</v>
      </c>
    </row>
    <row r="257" spans="2:65" s="12" customFormat="1">
      <c r="B257" s="189"/>
      <c r="D257" s="181" t="s">
        <v>129</v>
      </c>
      <c r="E257" s="190" t="s">
        <v>5</v>
      </c>
      <c r="F257" s="191" t="s">
        <v>529</v>
      </c>
      <c r="H257" s="192">
        <v>51.44</v>
      </c>
      <c r="I257" s="193"/>
      <c r="L257" s="189"/>
      <c r="M257" s="194"/>
      <c r="N257" s="195"/>
      <c r="O257" s="195"/>
      <c r="P257" s="195"/>
      <c r="Q257" s="195"/>
      <c r="R257" s="195"/>
      <c r="S257" s="195"/>
      <c r="T257" s="196"/>
      <c r="AT257" s="190" t="s">
        <v>129</v>
      </c>
      <c r="AU257" s="190" t="s">
        <v>78</v>
      </c>
      <c r="AV257" s="12" t="s">
        <v>78</v>
      </c>
      <c r="AW257" s="12" t="s">
        <v>30</v>
      </c>
      <c r="AX257" s="12" t="s">
        <v>66</v>
      </c>
      <c r="AY257" s="190" t="s">
        <v>119</v>
      </c>
    </row>
    <row r="258" spans="2:65" s="13" customFormat="1">
      <c r="B258" s="197"/>
      <c r="D258" s="206" t="s">
        <v>129</v>
      </c>
      <c r="E258" s="210" t="s">
        <v>5</v>
      </c>
      <c r="F258" s="211" t="s">
        <v>133</v>
      </c>
      <c r="H258" s="212">
        <v>90.68</v>
      </c>
      <c r="I258" s="201"/>
      <c r="L258" s="197"/>
      <c r="M258" s="202"/>
      <c r="N258" s="203"/>
      <c r="O258" s="203"/>
      <c r="P258" s="203"/>
      <c r="Q258" s="203"/>
      <c r="R258" s="203"/>
      <c r="S258" s="203"/>
      <c r="T258" s="204"/>
      <c r="AT258" s="205" t="s">
        <v>129</v>
      </c>
      <c r="AU258" s="205" t="s">
        <v>78</v>
      </c>
      <c r="AV258" s="13" t="s">
        <v>127</v>
      </c>
      <c r="AW258" s="13" t="s">
        <v>30</v>
      </c>
      <c r="AX258" s="13" t="s">
        <v>71</v>
      </c>
      <c r="AY258" s="205" t="s">
        <v>119</v>
      </c>
    </row>
    <row r="259" spans="2:65" s="1" customFormat="1" ht="31.5" customHeight="1">
      <c r="B259" s="167"/>
      <c r="C259" s="168" t="s">
        <v>530</v>
      </c>
      <c r="D259" s="168" t="s">
        <v>122</v>
      </c>
      <c r="E259" s="169" t="s">
        <v>531</v>
      </c>
      <c r="F259" s="170" t="s">
        <v>532</v>
      </c>
      <c r="G259" s="171" t="s">
        <v>125</v>
      </c>
      <c r="H259" s="172">
        <v>19.308</v>
      </c>
      <c r="I259" s="173"/>
      <c r="J259" s="174">
        <f>ROUND(I259*H259,2)</f>
        <v>0</v>
      </c>
      <c r="K259" s="170" t="s">
        <v>126</v>
      </c>
      <c r="L259" s="39"/>
      <c r="M259" s="175" t="s">
        <v>5</v>
      </c>
      <c r="N259" s="176" t="s">
        <v>37</v>
      </c>
      <c r="O259" s="40"/>
      <c r="P259" s="177">
        <f>O259*H259</f>
        <v>0</v>
      </c>
      <c r="Q259" s="177">
        <v>1E-4</v>
      </c>
      <c r="R259" s="177">
        <f>Q259*H259</f>
        <v>1.9308000000000001E-3</v>
      </c>
      <c r="S259" s="177">
        <v>0</v>
      </c>
      <c r="T259" s="178">
        <f>S259*H259</f>
        <v>0</v>
      </c>
      <c r="AR259" s="23" t="s">
        <v>176</v>
      </c>
      <c r="AT259" s="23" t="s">
        <v>122</v>
      </c>
      <c r="AU259" s="23" t="s">
        <v>78</v>
      </c>
      <c r="AY259" s="23" t="s">
        <v>119</v>
      </c>
      <c r="BE259" s="179">
        <f>IF(N259="základní",J259,0)</f>
        <v>0</v>
      </c>
      <c r="BF259" s="179">
        <f>IF(N259="snížená",J259,0)</f>
        <v>0</v>
      </c>
      <c r="BG259" s="179">
        <f>IF(N259="zákl. přenesená",J259,0)</f>
        <v>0</v>
      </c>
      <c r="BH259" s="179">
        <f>IF(N259="sníž. přenesená",J259,0)</f>
        <v>0</v>
      </c>
      <c r="BI259" s="179">
        <f>IF(N259="nulová",J259,0)</f>
        <v>0</v>
      </c>
      <c r="BJ259" s="23" t="s">
        <v>71</v>
      </c>
      <c r="BK259" s="179">
        <f>ROUND(I259*H259,2)</f>
        <v>0</v>
      </c>
      <c r="BL259" s="23" t="s">
        <v>176</v>
      </c>
      <c r="BM259" s="23" t="s">
        <v>533</v>
      </c>
    </row>
    <row r="260" spans="2:65" s="11" customFormat="1">
      <c r="B260" s="180"/>
      <c r="D260" s="181" t="s">
        <v>129</v>
      </c>
      <c r="E260" s="182" t="s">
        <v>5</v>
      </c>
      <c r="F260" s="183" t="s">
        <v>534</v>
      </c>
      <c r="H260" s="184" t="s">
        <v>5</v>
      </c>
      <c r="I260" s="185"/>
      <c r="L260" s="180"/>
      <c r="M260" s="186"/>
      <c r="N260" s="187"/>
      <c r="O260" s="187"/>
      <c r="P260" s="187"/>
      <c r="Q260" s="187"/>
      <c r="R260" s="187"/>
      <c r="S260" s="187"/>
      <c r="T260" s="188"/>
      <c r="AT260" s="184" t="s">
        <v>129</v>
      </c>
      <c r="AU260" s="184" t="s">
        <v>78</v>
      </c>
      <c r="AV260" s="11" t="s">
        <v>71</v>
      </c>
      <c r="AW260" s="11" t="s">
        <v>30</v>
      </c>
      <c r="AX260" s="11" t="s">
        <v>66</v>
      </c>
      <c r="AY260" s="184" t="s">
        <v>119</v>
      </c>
    </row>
    <row r="261" spans="2:65" s="12" customFormat="1">
      <c r="B261" s="189"/>
      <c r="D261" s="206" t="s">
        <v>129</v>
      </c>
      <c r="E261" s="207" t="s">
        <v>5</v>
      </c>
      <c r="F261" s="208" t="s">
        <v>535</v>
      </c>
      <c r="H261" s="209">
        <v>19.308</v>
      </c>
      <c r="I261" s="193"/>
      <c r="L261" s="189"/>
      <c r="M261" s="194"/>
      <c r="N261" s="195"/>
      <c r="O261" s="195"/>
      <c r="P261" s="195"/>
      <c r="Q261" s="195"/>
      <c r="R261" s="195"/>
      <c r="S261" s="195"/>
      <c r="T261" s="196"/>
      <c r="AT261" s="190" t="s">
        <v>129</v>
      </c>
      <c r="AU261" s="190" t="s">
        <v>78</v>
      </c>
      <c r="AV261" s="12" t="s">
        <v>78</v>
      </c>
      <c r="AW261" s="12" t="s">
        <v>30</v>
      </c>
      <c r="AX261" s="12" t="s">
        <v>71</v>
      </c>
      <c r="AY261" s="190" t="s">
        <v>119</v>
      </c>
    </row>
    <row r="262" spans="2:65" s="1" customFormat="1" ht="31.5" customHeight="1">
      <c r="B262" s="167"/>
      <c r="C262" s="168" t="s">
        <v>536</v>
      </c>
      <c r="D262" s="168" t="s">
        <v>122</v>
      </c>
      <c r="E262" s="169" t="s">
        <v>537</v>
      </c>
      <c r="F262" s="170" t="s">
        <v>538</v>
      </c>
      <c r="G262" s="171" t="s">
        <v>125</v>
      </c>
      <c r="H262" s="172">
        <v>19.308</v>
      </c>
      <c r="I262" s="173"/>
      <c r="J262" s="174">
        <f>ROUND(I262*H262,2)</f>
        <v>0</v>
      </c>
      <c r="K262" s="170" t="s">
        <v>126</v>
      </c>
      <c r="L262" s="39"/>
      <c r="M262" s="175" t="s">
        <v>5</v>
      </c>
      <c r="N262" s="176" t="s">
        <v>37</v>
      </c>
      <c r="O262" s="40"/>
      <c r="P262" s="177">
        <f>O262*H262</f>
        <v>0</v>
      </c>
      <c r="Q262" s="177">
        <v>1E-4</v>
      </c>
      <c r="R262" s="177">
        <f>Q262*H262</f>
        <v>1.9308000000000001E-3</v>
      </c>
      <c r="S262" s="177">
        <v>0</v>
      </c>
      <c r="T262" s="178">
        <f>S262*H262</f>
        <v>0</v>
      </c>
      <c r="AR262" s="23" t="s">
        <v>176</v>
      </c>
      <c r="AT262" s="23" t="s">
        <v>122</v>
      </c>
      <c r="AU262" s="23" t="s">
        <v>78</v>
      </c>
      <c r="AY262" s="23" t="s">
        <v>119</v>
      </c>
      <c r="BE262" s="179">
        <f>IF(N262="základní",J262,0)</f>
        <v>0</v>
      </c>
      <c r="BF262" s="179">
        <f>IF(N262="snížená",J262,0)</f>
        <v>0</v>
      </c>
      <c r="BG262" s="179">
        <f>IF(N262="zákl. přenesená",J262,0)</f>
        <v>0</v>
      </c>
      <c r="BH262" s="179">
        <f>IF(N262="sníž. přenesená",J262,0)</f>
        <v>0</v>
      </c>
      <c r="BI262" s="179">
        <f>IF(N262="nulová",J262,0)</f>
        <v>0</v>
      </c>
      <c r="BJ262" s="23" t="s">
        <v>71</v>
      </c>
      <c r="BK262" s="179">
        <f>ROUND(I262*H262,2)</f>
        <v>0</v>
      </c>
      <c r="BL262" s="23" t="s">
        <v>176</v>
      </c>
      <c r="BM262" s="23" t="s">
        <v>539</v>
      </c>
    </row>
    <row r="263" spans="2:65" s="11" customFormat="1">
      <c r="B263" s="180"/>
      <c r="D263" s="181" t="s">
        <v>129</v>
      </c>
      <c r="E263" s="182" t="s">
        <v>5</v>
      </c>
      <c r="F263" s="183" t="s">
        <v>534</v>
      </c>
      <c r="H263" s="184" t="s">
        <v>5</v>
      </c>
      <c r="I263" s="185"/>
      <c r="L263" s="180"/>
      <c r="M263" s="186"/>
      <c r="N263" s="187"/>
      <c r="O263" s="187"/>
      <c r="P263" s="187"/>
      <c r="Q263" s="187"/>
      <c r="R263" s="187"/>
      <c r="S263" s="187"/>
      <c r="T263" s="188"/>
      <c r="AT263" s="184" t="s">
        <v>129</v>
      </c>
      <c r="AU263" s="184" t="s">
        <v>78</v>
      </c>
      <c r="AV263" s="11" t="s">
        <v>71</v>
      </c>
      <c r="AW263" s="11" t="s">
        <v>30</v>
      </c>
      <c r="AX263" s="11" t="s">
        <v>66</v>
      </c>
      <c r="AY263" s="184" t="s">
        <v>119</v>
      </c>
    </row>
    <row r="264" spans="2:65" s="12" customFormat="1">
      <c r="B264" s="189"/>
      <c r="D264" s="206" t="s">
        <v>129</v>
      </c>
      <c r="E264" s="207" t="s">
        <v>5</v>
      </c>
      <c r="F264" s="208" t="s">
        <v>535</v>
      </c>
      <c r="H264" s="209">
        <v>19.308</v>
      </c>
      <c r="I264" s="193"/>
      <c r="L264" s="189"/>
      <c r="M264" s="194"/>
      <c r="N264" s="195"/>
      <c r="O264" s="195"/>
      <c r="P264" s="195"/>
      <c r="Q264" s="195"/>
      <c r="R264" s="195"/>
      <c r="S264" s="195"/>
      <c r="T264" s="196"/>
      <c r="AT264" s="190" t="s">
        <v>129</v>
      </c>
      <c r="AU264" s="190" t="s">
        <v>78</v>
      </c>
      <c r="AV264" s="12" t="s">
        <v>78</v>
      </c>
      <c r="AW264" s="12" t="s">
        <v>30</v>
      </c>
      <c r="AX264" s="12" t="s">
        <v>71</v>
      </c>
      <c r="AY264" s="190" t="s">
        <v>119</v>
      </c>
    </row>
    <row r="265" spans="2:65" s="1" customFormat="1" ht="31.5" customHeight="1">
      <c r="B265" s="167"/>
      <c r="C265" s="168" t="s">
        <v>540</v>
      </c>
      <c r="D265" s="168" t="s">
        <v>122</v>
      </c>
      <c r="E265" s="169" t="s">
        <v>541</v>
      </c>
      <c r="F265" s="170" t="s">
        <v>542</v>
      </c>
      <c r="G265" s="171" t="s">
        <v>125</v>
      </c>
      <c r="H265" s="172">
        <v>132.19200000000001</v>
      </c>
      <c r="I265" s="173"/>
      <c r="J265" s="174">
        <f>ROUND(I265*H265,2)</f>
        <v>0</v>
      </c>
      <c r="K265" s="170" t="s">
        <v>126</v>
      </c>
      <c r="L265" s="39"/>
      <c r="M265" s="175" t="s">
        <v>5</v>
      </c>
      <c r="N265" s="176" t="s">
        <v>37</v>
      </c>
      <c r="O265" s="40"/>
      <c r="P265" s="177">
        <f>O265*H265</f>
        <v>0</v>
      </c>
      <c r="Q265" s="177">
        <v>3.5500000000000002E-3</v>
      </c>
      <c r="R265" s="177">
        <f>Q265*H265</f>
        <v>0.46928160000000008</v>
      </c>
      <c r="S265" s="177">
        <v>0</v>
      </c>
      <c r="T265" s="178">
        <f>S265*H265</f>
        <v>0</v>
      </c>
      <c r="AR265" s="23" t="s">
        <v>176</v>
      </c>
      <c r="AT265" s="23" t="s">
        <v>122</v>
      </c>
      <c r="AU265" s="23" t="s">
        <v>78</v>
      </c>
      <c r="AY265" s="23" t="s">
        <v>119</v>
      </c>
      <c r="BE265" s="179">
        <f>IF(N265="základní",J265,0)</f>
        <v>0</v>
      </c>
      <c r="BF265" s="179">
        <f>IF(N265="snížená",J265,0)</f>
        <v>0</v>
      </c>
      <c r="BG265" s="179">
        <f>IF(N265="zákl. přenesená",J265,0)</f>
        <v>0</v>
      </c>
      <c r="BH265" s="179">
        <f>IF(N265="sníž. přenesená",J265,0)</f>
        <v>0</v>
      </c>
      <c r="BI265" s="179">
        <f>IF(N265="nulová",J265,0)</f>
        <v>0</v>
      </c>
      <c r="BJ265" s="23" t="s">
        <v>71</v>
      </c>
      <c r="BK265" s="179">
        <f>ROUND(I265*H265,2)</f>
        <v>0</v>
      </c>
      <c r="BL265" s="23" t="s">
        <v>176</v>
      </c>
      <c r="BM265" s="23" t="s">
        <v>543</v>
      </c>
    </row>
    <row r="266" spans="2:65" s="11" customFormat="1">
      <c r="B266" s="180"/>
      <c r="D266" s="181" t="s">
        <v>129</v>
      </c>
      <c r="E266" s="182" t="s">
        <v>5</v>
      </c>
      <c r="F266" s="183" t="s">
        <v>544</v>
      </c>
      <c r="H266" s="184" t="s">
        <v>5</v>
      </c>
      <c r="I266" s="185"/>
      <c r="L266" s="180"/>
      <c r="M266" s="186"/>
      <c r="N266" s="187"/>
      <c r="O266" s="187"/>
      <c r="P266" s="187"/>
      <c r="Q266" s="187"/>
      <c r="R266" s="187"/>
      <c r="S266" s="187"/>
      <c r="T266" s="188"/>
      <c r="AT266" s="184" t="s">
        <v>129</v>
      </c>
      <c r="AU266" s="184" t="s">
        <v>78</v>
      </c>
      <c r="AV266" s="11" t="s">
        <v>71</v>
      </c>
      <c r="AW266" s="11" t="s">
        <v>30</v>
      </c>
      <c r="AX266" s="11" t="s">
        <v>66</v>
      </c>
      <c r="AY266" s="184" t="s">
        <v>119</v>
      </c>
    </row>
    <row r="267" spans="2:65" s="12" customFormat="1">
      <c r="B267" s="189"/>
      <c r="D267" s="206" t="s">
        <v>129</v>
      </c>
      <c r="E267" s="207" t="s">
        <v>5</v>
      </c>
      <c r="F267" s="208" t="s">
        <v>545</v>
      </c>
      <c r="H267" s="209">
        <v>132.19200000000001</v>
      </c>
      <c r="I267" s="193"/>
      <c r="L267" s="189"/>
      <c r="M267" s="194"/>
      <c r="N267" s="195"/>
      <c r="O267" s="195"/>
      <c r="P267" s="195"/>
      <c r="Q267" s="195"/>
      <c r="R267" s="195"/>
      <c r="S267" s="195"/>
      <c r="T267" s="196"/>
      <c r="AT267" s="190" t="s">
        <v>129</v>
      </c>
      <c r="AU267" s="190" t="s">
        <v>78</v>
      </c>
      <c r="AV267" s="12" t="s">
        <v>78</v>
      </c>
      <c r="AW267" s="12" t="s">
        <v>30</v>
      </c>
      <c r="AX267" s="12" t="s">
        <v>71</v>
      </c>
      <c r="AY267" s="190" t="s">
        <v>119</v>
      </c>
    </row>
    <row r="268" spans="2:65" s="1" customFormat="1" ht="22.5" customHeight="1">
      <c r="B268" s="167"/>
      <c r="C268" s="213" t="s">
        <v>546</v>
      </c>
      <c r="D268" s="213" t="s">
        <v>182</v>
      </c>
      <c r="E268" s="214" t="s">
        <v>547</v>
      </c>
      <c r="F268" s="215" t="s">
        <v>548</v>
      </c>
      <c r="G268" s="216" t="s">
        <v>125</v>
      </c>
      <c r="H268" s="217">
        <v>138.80199999999999</v>
      </c>
      <c r="I268" s="218"/>
      <c r="J268" s="219">
        <f>ROUND(I268*H268,2)</f>
        <v>0</v>
      </c>
      <c r="K268" s="215" t="s">
        <v>126</v>
      </c>
      <c r="L268" s="220"/>
      <c r="M268" s="221" t="s">
        <v>5</v>
      </c>
      <c r="N268" s="222" t="s">
        <v>37</v>
      </c>
      <c r="O268" s="40"/>
      <c r="P268" s="177">
        <f>O268*H268</f>
        <v>0</v>
      </c>
      <c r="Q268" s="177">
        <v>2.64E-3</v>
      </c>
      <c r="R268" s="177">
        <f>Q268*H268</f>
        <v>0.36643727999999998</v>
      </c>
      <c r="S268" s="177">
        <v>0</v>
      </c>
      <c r="T268" s="178">
        <f>S268*H268</f>
        <v>0</v>
      </c>
      <c r="AR268" s="23" t="s">
        <v>185</v>
      </c>
      <c r="AT268" s="23" t="s">
        <v>182</v>
      </c>
      <c r="AU268" s="23" t="s">
        <v>78</v>
      </c>
      <c r="AY268" s="23" t="s">
        <v>119</v>
      </c>
      <c r="BE268" s="179">
        <f>IF(N268="základní",J268,0)</f>
        <v>0</v>
      </c>
      <c r="BF268" s="179">
        <f>IF(N268="snížená",J268,0)</f>
        <v>0</v>
      </c>
      <c r="BG268" s="179">
        <f>IF(N268="zákl. přenesená",J268,0)</f>
        <v>0</v>
      </c>
      <c r="BH268" s="179">
        <f>IF(N268="sníž. přenesená",J268,0)</f>
        <v>0</v>
      </c>
      <c r="BI268" s="179">
        <f>IF(N268="nulová",J268,0)</f>
        <v>0</v>
      </c>
      <c r="BJ268" s="23" t="s">
        <v>71</v>
      </c>
      <c r="BK268" s="179">
        <f>ROUND(I268*H268,2)</f>
        <v>0</v>
      </c>
      <c r="BL268" s="23" t="s">
        <v>176</v>
      </c>
      <c r="BM268" s="23" t="s">
        <v>549</v>
      </c>
    </row>
    <row r="269" spans="2:65" s="12" customFormat="1">
      <c r="B269" s="189"/>
      <c r="D269" s="206" t="s">
        <v>129</v>
      </c>
      <c r="F269" s="208" t="s">
        <v>550</v>
      </c>
      <c r="H269" s="209">
        <v>138.80199999999999</v>
      </c>
      <c r="I269" s="193"/>
      <c r="L269" s="189"/>
      <c r="M269" s="194"/>
      <c r="N269" s="195"/>
      <c r="O269" s="195"/>
      <c r="P269" s="195"/>
      <c r="Q269" s="195"/>
      <c r="R269" s="195"/>
      <c r="S269" s="195"/>
      <c r="T269" s="196"/>
      <c r="AT269" s="190" t="s">
        <v>129</v>
      </c>
      <c r="AU269" s="190" t="s">
        <v>78</v>
      </c>
      <c r="AV269" s="12" t="s">
        <v>78</v>
      </c>
      <c r="AW269" s="12" t="s">
        <v>6</v>
      </c>
      <c r="AX269" s="12" t="s">
        <v>71</v>
      </c>
      <c r="AY269" s="190" t="s">
        <v>119</v>
      </c>
    </row>
    <row r="270" spans="2:65" s="1" customFormat="1" ht="31.5" customHeight="1">
      <c r="B270" s="167"/>
      <c r="C270" s="168" t="s">
        <v>551</v>
      </c>
      <c r="D270" s="168" t="s">
        <v>122</v>
      </c>
      <c r="E270" s="169" t="s">
        <v>552</v>
      </c>
      <c r="F270" s="170" t="s">
        <v>553</v>
      </c>
      <c r="G270" s="171" t="s">
        <v>196</v>
      </c>
      <c r="H270" s="172">
        <v>8</v>
      </c>
      <c r="I270" s="173"/>
      <c r="J270" s="174">
        <f>ROUND(I270*H270,2)</f>
        <v>0</v>
      </c>
      <c r="K270" s="170" t="s">
        <v>126</v>
      </c>
      <c r="L270" s="39"/>
      <c r="M270" s="175" t="s">
        <v>5</v>
      </c>
      <c r="N270" s="176" t="s">
        <v>37</v>
      </c>
      <c r="O270" s="40"/>
      <c r="P270" s="177">
        <f>O270*H270</f>
        <v>0</v>
      </c>
      <c r="Q270" s="177">
        <v>3.0000000000000001E-5</v>
      </c>
      <c r="R270" s="177">
        <f>Q270*H270</f>
        <v>2.4000000000000001E-4</v>
      </c>
      <c r="S270" s="177">
        <v>0</v>
      </c>
      <c r="T270" s="178">
        <f>S270*H270</f>
        <v>0</v>
      </c>
      <c r="AR270" s="23" t="s">
        <v>176</v>
      </c>
      <c r="AT270" s="23" t="s">
        <v>122</v>
      </c>
      <c r="AU270" s="23" t="s">
        <v>78</v>
      </c>
      <c r="AY270" s="23" t="s">
        <v>119</v>
      </c>
      <c r="BE270" s="179">
        <f>IF(N270="základní",J270,0)</f>
        <v>0</v>
      </c>
      <c r="BF270" s="179">
        <f>IF(N270="snížená",J270,0)</f>
        <v>0</v>
      </c>
      <c r="BG270" s="179">
        <f>IF(N270="zákl. přenesená",J270,0)</f>
        <v>0</v>
      </c>
      <c r="BH270" s="179">
        <f>IF(N270="sníž. přenesená",J270,0)</f>
        <v>0</v>
      </c>
      <c r="BI270" s="179">
        <f>IF(N270="nulová",J270,0)</f>
        <v>0</v>
      </c>
      <c r="BJ270" s="23" t="s">
        <v>71</v>
      </c>
      <c r="BK270" s="179">
        <f>ROUND(I270*H270,2)</f>
        <v>0</v>
      </c>
      <c r="BL270" s="23" t="s">
        <v>176</v>
      </c>
      <c r="BM270" s="23" t="s">
        <v>554</v>
      </c>
    </row>
    <row r="271" spans="2:65" s="1" customFormat="1" ht="22.5" customHeight="1">
      <c r="B271" s="167"/>
      <c r="C271" s="213" t="s">
        <v>555</v>
      </c>
      <c r="D271" s="213" t="s">
        <v>182</v>
      </c>
      <c r="E271" s="214" t="s">
        <v>556</v>
      </c>
      <c r="F271" s="215" t="s">
        <v>557</v>
      </c>
      <c r="G271" s="216" t="s">
        <v>196</v>
      </c>
      <c r="H271" s="217">
        <v>8</v>
      </c>
      <c r="I271" s="218"/>
      <c r="J271" s="219">
        <f>ROUND(I271*H271,2)</f>
        <v>0</v>
      </c>
      <c r="K271" s="215" t="s">
        <v>126</v>
      </c>
      <c r="L271" s="220"/>
      <c r="M271" s="221" t="s">
        <v>5</v>
      </c>
      <c r="N271" s="222" t="s">
        <v>37</v>
      </c>
      <c r="O271" s="40"/>
      <c r="P271" s="177">
        <f>O271*H271</f>
        <v>0</v>
      </c>
      <c r="Q271" s="177">
        <v>5.5000000000000003E-4</v>
      </c>
      <c r="R271" s="177">
        <f>Q271*H271</f>
        <v>4.4000000000000003E-3</v>
      </c>
      <c r="S271" s="177">
        <v>0</v>
      </c>
      <c r="T271" s="178">
        <f>S271*H271</f>
        <v>0</v>
      </c>
      <c r="AR271" s="23" t="s">
        <v>185</v>
      </c>
      <c r="AT271" s="23" t="s">
        <v>182</v>
      </c>
      <c r="AU271" s="23" t="s">
        <v>78</v>
      </c>
      <c r="AY271" s="23" t="s">
        <v>119</v>
      </c>
      <c r="BE271" s="179">
        <f>IF(N271="základní",J271,0)</f>
        <v>0</v>
      </c>
      <c r="BF271" s="179">
        <f>IF(N271="snížená",J271,0)</f>
        <v>0</v>
      </c>
      <c r="BG271" s="179">
        <f>IF(N271="zákl. přenesená",J271,0)</f>
        <v>0</v>
      </c>
      <c r="BH271" s="179">
        <f>IF(N271="sníž. přenesená",J271,0)</f>
        <v>0</v>
      </c>
      <c r="BI271" s="179">
        <f>IF(N271="nulová",J271,0)</f>
        <v>0</v>
      </c>
      <c r="BJ271" s="23" t="s">
        <v>71</v>
      </c>
      <c r="BK271" s="179">
        <f>ROUND(I271*H271,2)</f>
        <v>0</v>
      </c>
      <c r="BL271" s="23" t="s">
        <v>176</v>
      </c>
      <c r="BM271" s="23" t="s">
        <v>558</v>
      </c>
    </row>
    <row r="272" spans="2:65" s="1" customFormat="1" ht="31.5" customHeight="1">
      <c r="B272" s="167"/>
      <c r="C272" s="168" t="s">
        <v>559</v>
      </c>
      <c r="D272" s="168" t="s">
        <v>122</v>
      </c>
      <c r="E272" s="169" t="s">
        <v>560</v>
      </c>
      <c r="F272" s="170" t="s">
        <v>561</v>
      </c>
      <c r="G272" s="171" t="s">
        <v>149</v>
      </c>
      <c r="H272" s="172">
        <v>1.28</v>
      </c>
      <c r="I272" s="173"/>
      <c r="J272" s="174">
        <f>ROUND(I272*H272,2)</f>
        <v>0</v>
      </c>
      <c r="K272" s="170" t="s">
        <v>126</v>
      </c>
      <c r="L272" s="39"/>
      <c r="M272" s="175" t="s">
        <v>5</v>
      </c>
      <c r="N272" s="176" t="s">
        <v>37</v>
      </c>
      <c r="O272" s="40"/>
      <c r="P272" s="177">
        <f>O272*H272</f>
        <v>0</v>
      </c>
      <c r="Q272" s="177">
        <v>0</v>
      </c>
      <c r="R272" s="177">
        <f>Q272*H272</f>
        <v>0</v>
      </c>
      <c r="S272" s="177">
        <v>0</v>
      </c>
      <c r="T272" s="178">
        <f>S272*H272</f>
        <v>0</v>
      </c>
      <c r="AR272" s="23" t="s">
        <v>176</v>
      </c>
      <c r="AT272" s="23" t="s">
        <v>122</v>
      </c>
      <c r="AU272" s="23" t="s">
        <v>78</v>
      </c>
      <c r="AY272" s="23" t="s">
        <v>119</v>
      </c>
      <c r="BE272" s="179">
        <f>IF(N272="základní",J272,0)</f>
        <v>0</v>
      </c>
      <c r="BF272" s="179">
        <f>IF(N272="snížená",J272,0)</f>
        <v>0</v>
      </c>
      <c r="BG272" s="179">
        <f>IF(N272="zákl. přenesená",J272,0)</f>
        <v>0</v>
      </c>
      <c r="BH272" s="179">
        <f>IF(N272="sníž. přenesená",J272,0)</f>
        <v>0</v>
      </c>
      <c r="BI272" s="179">
        <f>IF(N272="nulová",J272,0)</f>
        <v>0</v>
      </c>
      <c r="BJ272" s="23" t="s">
        <v>71</v>
      </c>
      <c r="BK272" s="179">
        <f>ROUND(I272*H272,2)</f>
        <v>0</v>
      </c>
      <c r="BL272" s="23" t="s">
        <v>176</v>
      </c>
      <c r="BM272" s="23" t="s">
        <v>562</v>
      </c>
    </row>
    <row r="273" spans="2:65" s="1" customFormat="1" ht="31.5" customHeight="1">
      <c r="B273" s="167"/>
      <c r="C273" s="168" t="s">
        <v>563</v>
      </c>
      <c r="D273" s="168" t="s">
        <v>122</v>
      </c>
      <c r="E273" s="169" t="s">
        <v>564</v>
      </c>
      <c r="F273" s="170" t="s">
        <v>565</v>
      </c>
      <c r="G273" s="171" t="s">
        <v>149</v>
      </c>
      <c r="H273" s="172">
        <v>1.28</v>
      </c>
      <c r="I273" s="173"/>
      <c r="J273" s="174">
        <f>ROUND(I273*H273,2)</f>
        <v>0</v>
      </c>
      <c r="K273" s="170" t="s">
        <v>126</v>
      </c>
      <c r="L273" s="39"/>
      <c r="M273" s="175" t="s">
        <v>5</v>
      </c>
      <c r="N273" s="176" t="s">
        <v>37</v>
      </c>
      <c r="O273" s="40"/>
      <c r="P273" s="177">
        <f>O273*H273</f>
        <v>0</v>
      </c>
      <c r="Q273" s="177">
        <v>0</v>
      </c>
      <c r="R273" s="177">
        <f>Q273*H273</f>
        <v>0</v>
      </c>
      <c r="S273" s="177">
        <v>0</v>
      </c>
      <c r="T273" s="178">
        <f>S273*H273</f>
        <v>0</v>
      </c>
      <c r="AR273" s="23" t="s">
        <v>176</v>
      </c>
      <c r="AT273" s="23" t="s">
        <v>122</v>
      </c>
      <c r="AU273" s="23" t="s">
        <v>78</v>
      </c>
      <c r="AY273" s="23" t="s">
        <v>119</v>
      </c>
      <c r="BE273" s="179">
        <f>IF(N273="základní",J273,0)</f>
        <v>0</v>
      </c>
      <c r="BF273" s="179">
        <f>IF(N273="snížená",J273,0)</f>
        <v>0</v>
      </c>
      <c r="BG273" s="179">
        <f>IF(N273="zákl. přenesená",J273,0)</f>
        <v>0</v>
      </c>
      <c r="BH273" s="179">
        <f>IF(N273="sníž. přenesená",J273,0)</f>
        <v>0</v>
      </c>
      <c r="BI273" s="179">
        <f>IF(N273="nulová",J273,0)</f>
        <v>0</v>
      </c>
      <c r="BJ273" s="23" t="s">
        <v>71</v>
      </c>
      <c r="BK273" s="179">
        <f>ROUND(I273*H273,2)</f>
        <v>0</v>
      </c>
      <c r="BL273" s="23" t="s">
        <v>176</v>
      </c>
      <c r="BM273" s="23" t="s">
        <v>566</v>
      </c>
    </row>
    <row r="274" spans="2:65" s="10" customFormat="1" ht="29.85" customHeight="1">
      <c r="B274" s="153"/>
      <c r="D274" s="164" t="s">
        <v>65</v>
      </c>
      <c r="E274" s="165" t="s">
        <v>567</v>
      </c>
      <c r="F274" s="165" t="s">
        <v>568</v>
      </c>
      <c r="I274" s="156"/>
      <c r="J274" s="166">
        <f>BK274</f>
        <v>0</v>
      </c>
      <c r="L274" s="153"/>
      <c r="M274" s="158"/>
      <c r="N274" s="159"/>
      <c r="O274" s="159"/>
      <c r="P274" s="160">
        <f>SUM(P275:P280)</f>
        <v>0</v>
      </c>
      <c r="Q274" s="159"/>
      <c r="R274" s="160">
        <f>SUM(R275:R280)</f>
        <v>0.59699999999999998</v>
      </c>
      <c r="S274" s="159"/>
      <c r="T274" s="161">
        <f>SUM(T275:T280)</f>
        <v>0</v>
      </c>
      <c r="AR274" s="154" t="s">
        <v>78</v>
      </c>
      <c r="AT274" s="162" t="s">
        <v>65</v>
      </c>
      <c r="AU274" s="162" t="s">
        <v>71</v>
      </c>
      <c r="AY274" s="154" t="s">
        <v>119</v>
      </c>
      <c r="BK274" s="163">
        <f>SUM(BK275:BK280)</f>
        <v>0</v>
      </c>
    </row>
    <row r="275" spans="2:65" s="1" customFormat="1" ht="22.5" customHeight="1">
      <c r="B275" s="167"/>
      <c r="C275" s="168" t="s">
        <v>569</v>
      </c>
      <c r="D275" s="168" t="s">
        <v>122</v>
      </c>
      <c r="E275" s="169" t="s">
        <v>570</v>
      </c>
      <c r="F275" s="170" t="s">
        <v>571</v>
      </c>
      <c r="G275" s="171" t="s">
        <v>196</v>
      </c>
      <c r="H275" s="172">
        <v>8</v>
      </c>
      <c r="I275" s="173"/>
      <c r="J275" s="174">
        <f>ROUND(I275*H275,2)</f>
        <v>0</v>
      </c>
      <c r="K275" s="170" t="s">
        <v>126</v>
      </c>
      <c r="L275" s="39"/>
      <c r="M275" s="175" t="s">
        <v>5</v>
      </c>
      <c r="N275" s="176" t="s">
        <v>37</v>
      </c>
      <c r="O275" s="40"/>
      <c r="P275" s="177">
        <f>O275*H275</f>
        <v>0</v>
      </c>
      <c r="Q275" s="177">
        <v>0</v>
      </c>
      <c r="R275" s="177">
        <f>Q275*H275</f>
        <v>0</v>
      </c>
      <c r="S275" s="177">
        <v>0</v>
      </c>
      <c r="T275" s="178">
        <f>S275*H275</f>
        <v>0</v>
      </c>
      <c r="AR275" s="23" t="s">
        <v>176</v>
      </c>
      <c r="AT275" s="23" t="s">
        <v>122</v>
      </c>
      <c r="AU275" s="23" t="s">
        <v>78</v>
      </c>
      <c r="AY275" s="23" t="s">
        <v>119</v>
      </c>
      <c r="BE275" s="179">
        <f>IF(N275="základní",J275,0)</f>
        <v>0</v>
      </c>
      <c r="BF275" s="179">
        <f>IF(N275="snížená",J275,0)</f>
        <v>0</v>
      </c>
      <c r="BG275" s="179">
        <f>IF(N275="zákl. přenesená",J275,0)</f>
        <v>0</v>
      </c>
      <c r="BH275" s="179">
        <f>IF(N275="sníž. přenesená",J275,0)</f>
        <v>0</v>
      </c>
      <c r="BI275" s="179">
        <f>IF(N275="nulová",J275,0)</f>
        <v>0</v>
      </c>
      <c r="BJ275" s="23" t="s">
        <v>71</v>
      </c>
      <c r="BK275" s="179">
        <f>ROUND(I275*H275,2)</f>
        <v>0</v>
      </c>
      <c r="BL275" s="23" t="s">
        <v>176</v>
      </c>
      <c r="BM275" s="23" t="s">
        <v>572</v>
      </c>
    </row>
    <row r="276" spans="2:65" s="12" customFormat="1">
      <c r="B276" s="189"/>
      <c r="D276" s="206" t="s">
        <v>129</v>
      </c>
      <c r="E276" s="207" t="s">
        <v>5</v>
      </c>
      <c r="F276" s="208" t="s">
        <v>573</v>
      </c>
      <c r="H276" s="209">
        <v>8</v>
      </c>
      <c r="I276" s="193"/>
      <c r="L276" s="189"/>
      <c r="M276" s="194"/>
      <c r="N276" s="195"/>
      <c r="O276" s="195"/>
      <c r="P276" s="195"/>
      <c r="Q276" s="195"/>
      <c r="R276" s="195"/>
      <c r="S276" s="195"/>
      <c r="T276" s="196"/>
      <c r="AT276" s="190" t="s">
        <v>129</v>
      </c>
      <c r="AU276" s="190" t="s">
        <v>78</v>
      </c>
      <c r="AV276" s="12" t="s">
        <v>78</v>
      </c>
      <c r="AW276" s="12" t="s">
        <v>30</v>
      </c>
      <c r="AX276" s="12" t="s">
        <v>71</v>
      </c>
      <c r="AY276" s="190" t="s">
        <v>119</v>
      </c>
    </row>
    <row r="277" spans="2:65" s="1" customFormat="1" ht="22.5" customHeight="1">
      <c r="B277" s="167"/>
      <c r="C277" s="213" t="s">
        <v>574</v>
      </c>
      <c r="D277" s="213" t="s">
        <v>182</v>
      </c>
      <c r="E277" s="214" t="s">
        <v>575</v>
      </c>
      <c r="F277" s="215" t="s">
        <v>576</v>
      </c>
      <c r="G277" s="216" t="s">
        <v>196</v>
      </c>
      <c r="H277" s="217">
        <v>3</v>
      </c>
      <c r="I277" s="218"/>
      <c r="J277" s="219">
        <f>ROUND(I277*H277,2)</f>
        <v>0</v>
      </c>
      <c r="K277" s="215" t="s">
        <v>126</v>
      </c>
      <c r="L277" s="220"/>
      <c r="M277" s="221" t="s">
        <v>5</v>
      </c>
      <c r="N277" s="222" t="s">
        <v>37</v>
      </c>
      <c r="O277" s="40"/>
      <c r="P277" s="177">
        <f>O277*H277</f>
        <v>0</v>
      </c>
      <c r="Q277" s="177">
        <v>0.104</v>
      </c>
      <c r="R277" s="177">
        <f>Q277*H277</f>
        <v>0.312</v>
      </c>
      <c r="S277" s="177">
        <v>0</v>
      </c>
      <c r="T277" s="178">
        <f>S277*H277</f>
        <v>0</v>
      </c>
      <c r="AR277" s="23" t="s">
        <v>185</v>
      </c>
      <c r="AT277" s="23" t="s">
        <v>182</v>
      </c>
      <c r="AU277" s="23" t="s">
        <v>78</v>
      </c>
      <c r="AY277" s="23" t="s">
        <v>119</v>
      </c>
      <c r="BE277" s="179">
        <f>IF(N277="základní",J277,0)</f>
        <v>0</v>
      </c>
      <c r="BF277" s="179">
        <f>IF(N277="snížená",J277,0)</f>
        <v>0</v>
      </c>
      <c r="BG277" s="179">
        <f>IF(N277="zákl. přenesená",J277,0)</f>
        <v>0</v>
      </c>
      <c r="BH277" s="179">
        <f>IF(N277="sníž. přenesená",J277,0)</f>
        <v>0</v>
      </c>
      <c r="BI277" s="179">
        <f>IF(N277="nulová",J277,0)</f>
        <v>0</v>
      </c>
      <c r="BJ277" s="23" t="s">
        <v>71</v>
      </c>
      <c r="BK277" s="179">
        <f>ROUND(I277*H277,2)</f>
        <v>0</v>
      </c>
      <c r="BL277" s="23" t="s">
        <v>176</v>
      </c>
      <c r="BM277" s="23" t="s">
        <v>577</v>
      </c>
    </row>
    <row r="278" spans="2:65" s="1" customFormat="1" ht="22.5" customHeight="1">
      <c r="B278" s="167"/>
      <c r="C278" s="213" t="s">
        <v>578</v>
      </c>
      <c r="D278" s="213" t="s">
        <v>182</v>
      </c>
      <c r="E278" s="214" t="s">
        <v>579</v>
      </c>
      <c r="F278" s="215" t="s">
        <v>580</v>
      </c>
      <c r="G278" s="216" t="s">
        <v>196</v>
      </c>
      <c r="H278" s="217">
        <v>5</v>
      </c>
      <c r="I278" s="218"/>
      <c r="J278" s="219">
        <f>ROUND(I278*H278,2)</f>
        <v>0</v>
      </c>
      <c r="K278" s="215" t="s">
        <v>126</v>
      </c>
      <c r="L278" s="220"/>
      <c r="M278" s="221" t="s">
        <v>5</v>
      </c>
      <c r="N278" s="222" t="s">
        <v>37</v>
      </c>
      <c r="O278" s="40"/>
      <c r="P278" s="177">
        <f>O278*H278</f>
        <v>0</v>
      </c>
      <c r="Q278" s="177">
        <v>5.7000000000000002E-2</v>
      </c>
      <c r="R278" s="177">
        <f>Q278*H278</f>
        <v>0.28500000000000003</v>
      </c>
      <c r="S278" s="177">
        <v>0</v>
      </c>
      <c r="T278" s="178">
        <f>S278*H278</f>
        <v>0</v>
      </c>
      <c r="AR278" s="23" t="s">
        <v>185</v>
      </c>
      <c r="AT278" s="23" t="s">
        <v>182</v>
      </c>
      <c r="AU278" s="23" t="s">
        <v>78</v>
      </c>
      <c r="AY278" s="23" t="s">
        <v>119</v>
      </c>
      <c r="BE278" s="179">
        <f>IF(N278="základní",J278,0)</f>
        <v>0</v>
      </c>
      <c r="BF278" s="179">
        <f>IF(N278="snížená",J278,0)</f>
        <v>0</v>
      </c>
      <c r="BG278" s="179">
        <f>IF(N278="zákl. přenesená",J278,0)</f>
        <v>0</v>
      </c>
      <c r="BH278" s="179">
        <f>IF(N278="sníž. přenesená",J278,0)</f>
        <v>0</v>
      </c>
      <c r="BI278" s="179">
        <f>IF(N278="nulová",J278,0)</f>
        <v>0</v>
      </c>
      <c r="BJ278" s="23" t="s">
        <v>71</v>
      </c>
      <c r="BK278" s="179">
        <f>ROUND(I278*H278,2)</f>
        <v>0</v>
      </c>
      <c r="BL278" s="23" t="s">
        <v>176</v>
      </c>
      <c r="BM278" s="23" t="s">
        <v>581</v>
      </c>
    </row>
    <row r="279" spans="2:65" s="1" customFormat="1" ht="31.5" customHeight="1">
      <c r="B279" s="167"/>
      <c r="C279" s="168" t="s">
        <v>582</v>
      </c>
      <c r="D279" s="168" t="s">
        <v>122</v>
      </c>
      <c r="E279" s="169" t="s">
        <v>583</v>
      </c>
      <c r="F279" s="170" t="s">
        <v>584</v>
      </c>
      <c r="G279" s="171" t="s">
        <v>149</v>
      </c>
      <c r="H279" s="172">
        <v>0.59699999999999998</v>
      </c>
      <c r="I279" s="173"/>
      <c r="J279" s="174">
        <f>ROUND(I279*H279,2)</f>
        <v>0</v>
      </c>
      <c r="K279" s="170" t="s">
        <v>126</v>
      </c>
      <c r="L279" s="39"/>
      <c r="M279" s="175" t="s">
        <v>5</v>
      </c>
      <c r="N279" s="176" t="s">
        <v>37</v>
      </c>
      <c r="O279" s="40"/>
      <c r="P279" s="177">
        <f>O279*H279</f>
        <v>0</v>
      </c>
      <c r="Q279" s="177">
        <v>0</v>
      </c>
      <c r="R279" s="177">
        <f>Q279*H279</f>
        <v>0</v>
      </c>
      <c r="S279" s="177">
        <v>0</v>
      </c>
      <c r="T279" s="178">
        <f>S279*H279</f>
        <v>0</v>
      </c>
      <c r="AR279" s="23" t="s">
        <v>176</v>
      </c>
      <c r="AT279" s="23" t="s">
        <v>122</v>
      </c>
      <c r="AU279" s="23" t="s">
        <v>78</v>
      </c>
      <c r="AY279" s="23" t="s">
        <v>119</v>
      </c>
      <c r="BE279" s="179">
        <f>IF(N279="základní",J279,0)</f>
        <v>0</v>
      </c>
      <c r="BF279" s="179">
        <f>IF(N279="snížená",J279,0)</f>
        <v>0</v>
      </c>
      <c r="BG279" s="179">
        <f>IF(N279="zákl. přenesená",J279,0)</f>
        <v>0</v>
      </c>
      <c r="BH279" s="179">
        <f>IF(N279="sníž. přenesená",J279,0)</f>
        <v>0</v>
      </c>
      <c r="BI279" s="179">
        <f>IF(N279="nulová",J279,0)</f>
        <v>0</v>
      </c>
      <c r="BJ279" s="23" t="s">
        <v>71</v>
      </c>
      <c r="BK279" s="179">
        <f>ROUND(I279*H279,2)</f>
        <v>0</v>
      </c>
      <c r="BL279" s="23" t="s">
        <v>176</v>
      </c>
      <c r="BM279" s="23" t="s">
        <v>585</v>
      </c>
    </row>
    <row r="280" spans="2:65" s="1" customFormat="1" ht="44.25" customHeight="1">
      <c r="B280" s="167"/>
      <c r="C280" s="168" t="s">
        <v>586</v>
      </c>
      <c r="D280" s="168" t="s">
        <v>122</v>
      </c>
      <c r="E280" s="169" t="s">
        <v>587</v>
      </c>
      <c r="F280" s="170" t="s">
        <v>588</v>
      </c>
      <c r="G280" s="171" t="s">
        <v>149</v>
      </c>
      <c r="H280" s="172">
        <v>0.59699999999999998</v>
      </c>
      <c r="I280" s="173"/>
      <c r="J280" s="174">
        <f>ROUND(I280*H280,2)</f>
        <v>0</v>
      </c>
      <c r="K280" s="170" t="s">
        <v>126</v>
      </c>
      <c r="L280" s="39"/>
      <c r="M280" s="175" t="s">
        <v>5</v>
      </c>
      <c r="N280" s="176" t="s">
        <v>37</v>
      </c>
      <c r="O280" s="40"/>
      <c r="P280" s="177">
        <f>O280*H280</f>
        <v>0</v>
      </c>
      <c r="Q280" s="177">
        <v>0</v>
      </c>
      <c r="R280" s="177">
        <f>Q280*H280</f>
        <v>0</v>
      </c>
      <c r="S280" s="177">
        <v>0</v>
      </c>
      <c r="T280" s="178">
        <f>S280*H280</f>
        <v>0</v>
      </c>
      <c r="AR280" s="23" t="s">
        <v>176</v>
      </c>
      <c r="AT280" s="23" t="s">
        <v>122</v>
      </c>
      <c r="AU280" s="23" t="s">
        <v>78</v>
      </c>
      <c r="AY280" s="23" t="s">
        <v>119</v>
      </c>
      <c r="BE280" s="179">
        <f>IF(N280="základní",J280,0)</f>
        <v>0</v>
      </c>
      <c r="BF280" s="179">
        <f>IF(N280="snížená",J280,0)</f>
        <v>0</v>
      </c>
      <c r="BG280" s="179">
        <f>IF(N280="zákl. přenesená",J280,0)</f>
        <v>0</v>
      </c>
      <c r="BH280" s="179">
        <f>IF(N280="sníž. přenesená",J280,0)</f>
        <v>0</v>
      </c>
      <c r="BI280" s="179">
        <f>IF(N280="nulová",J280,0)</f>
        <v>0</v>
      </c>
      <c r="BJ280" s="23" t="s">
        <v>71</v>
      </c>
      <c r="BK280" s="179">
        <f>ROUND(I280*H280,2)</f>
        <v>0</v>
      </c>
      <c r="BL280" s="23" t="s">
        <v>176</v>
      </c>
      <c r="BM280" s="23" t="s">
        <v>589</v>
      </c>
    </row>
    <row r="281" spans="2:65" s="10" customFormat="1" ht="29.85" customHeight="1">
      <c r="B281" s="153"/>
      <c r="D281" s="164" t="s">
        <v>65</v>
      </c>
      <c r="E281" s="165" t="s">
        <v>590</v>
      </c>
      <c r="F281" s="165" t="s">
        <v>591</v>
      </c>
      <c r="I281" s="156"/>
      <c r="J281" s="166">
        <f>BK281</f>
        <v>0</v>
      </c>
      <c r="L281" s="153"/>
      <c r="M281" s="158"/>
      <c r="N281" s="159"/>
      <c r="O281" s="159"/>
      <c r="P281" s="160">
        <f>SUM(P282:P287)</f>
        <v>0</v>
      </c>
      <c r="Q281" s="159"/>
      <c r="R281" s="160">
        <f>SUM(R282:R287)</f>
        <v>1.1349999999999999E-2</v>
      </c>
      <c r="S281" s="159"/>
      <c r="T281" s="161">
        <f>SUM(T282:T287)</f>
        <v>0</v>
      </c>
      <c r="AR281" s="154" t="s">
        <v>78</v>
      </c>
      <c r="AT281" s="162" t="s">
        <v>65</v>
      </c>
      <c r="AU281" s="162" t="s">
        <v>71</v>
      </c>
      <c r="AY281" s="154" t="s">
        <v>119</v>
      </c>
      <c r="BK281" s="163">
        <f>SUM(BK282:BK287)</f>
        <v>0</v>
      </c>
    </row>
    <row r="282" spans="2:65" s="1" customFormat="1" ht="22.5" customHeight="1">
      <c r="B282" s="167"/>
      <c r="C282" s="168" t="s">
        <v>592</v>
      </c>
      <c r="D282" s="168" t="s">
        <v>122</v>
      </c>
      <c r="E282" s="169" t="s">
        <v>593</v>
      </c>
      <c r="F282" s="170" t="s">
        <v>594</v>
      </c>
      <c r="G282" s="171" t="s">
        <v>595</v>
      </c>
      <c r="H282" s="172">
        <v>5</v>
      </c>
      <c r="I282" s="173"/>
      <c r="J282" s="174">
        <f>ROUND(I282*H282,2)</f>
        <v>0</v>
      </c>
      <c r="K282" s="170" t="s">
        <v>126</v>
      </c>
      <c r="L282" s="39"/>
      <c r="M282" s="175" t="s">
        <v>5</v>
      </c>
      <c r="N282" s="176" t="s">
        <v>37</v>
      </c>
      <c r="O282" s="40"/>
      <c r="P282" s="177">
        <f>O282*H282</f>
        <v>0</v>
      </c>
      <c r="Q282" s="177">
        <v>6.9999999999999994E-5</v>
      </c>
      <c r="R282" s="177">
        <f>Q282*H282</f>
        <v>3.4999999999999994E-4</v>
      </c>
      <c r="S282" s="177">
        <v>0</v>
      </c>
      <c r="T282" s="178">
        <f>S282*H282</f>
        <v>0</v>
      </c>
      <c r="AR282" s="23" t="s">
        <v>176</v>
      </c>
      <c r="AT282" s="23" t="s">
        <v>122</v>
      </c>
      <c r="AU282" s="23" t="s">
        <v>78</v>
      </c>
      <c r="AY282" s="23" t="s">
        <v>119</v>
      </c>
      <c r="BE282" s="179">
        <f>IF(N282="základní",J282,0)</f>
        <v>0</v>
      </c>
      <c r="BF282" s="179">
        <f>IF(N282="snížená",J282,0)</f>
        <v>0</v>
      </c>
      <c r="BG282" s="179">
        <f>IF(N282="zákl. přenesená",J282,0)</f>
        <v>0</v>
      </c>
      <c r="BH282" s="179">
        <f>IF(N282="sníž. přenesená",J282,0)</f>
        <v>0</v>
      </c>
      <c r="BI282" s="179">
        <f>IF(N282="nulová",J282,0)</f>
        <v>0</v>
      </c>
      <c r="BJ282" s="23" t="s">
        <v>71</v>
      </c>
      <c r="BK282" s="179">
        <f>ROUND(I282*H282,2)</f>
        <v>0</v>
      </c>
      <c r="BL282" s="23" t="s">
        <v>176</v>
      </c>
      <c r="BM282" s="23" t="s">
        <v>596</v>
      </c>
    </row>
    <row r="283" spans="2:65" s="11" customFormat="1">
      <c r="B283" s="180"/>
      <c r="D283" s="181" t="s">
        <v>129</v>
      </c>
      <c r="E283" s="182" t="s">
        <v>5</v>
      </c>
      <c r="F283" s="183" t="s">
        <v>597</v>
      </c>
      <c r="H283" s="184" t="s">
        <v>5</v>
      </c>
      <c r="I283" s="185"/>
      <c r="L283" s="180"/>
      <c r="M283" s="186"/>
      <c r="N283" s="187"/>
      <c r="O283" s="187"/>
      <c r="P283" s="187"/>
      <c r="Q283" s="187"/>
      <c r="R283" s="187"/>
      <c r="S283" s="187"/>
      <c r="T283" s="188"/>
      <c r="AT283" s="184" t="s">
        <v>129</v>
      </c>
      <c r="AU283" s="184" t="s">
        <v>78</v>
      </c>
      <c r="AV283" s="11" t="s">
        <v>71</v>
      </c>
      <c r="AW283" s="11" t="s">
        <v>30</v>
      </c>
      <c r="AX283" s="11" t="s">
        <v>66</v>
      </c>
      <c r="AY283" s="184" t="s">
        <v>119</v>
      </c>
    </row>
    <row r="284" spans="2:65" s="12" customFormat="1">
      <c r="B284" s="189"/>
      <c r="D284" s="206" t="s">
        <v>129</v>
      </c>
      <c r="E284" s="207" t="s">
        <v>5</v>
      </c>
      <c r="F284" s="208" t="s">
        <v>598</v>
      </c>
      <c r="H284" s="209">
        <v>5</v>
      </c>
      <c r="I284" s="193"/>
      <c r="L284" s="189"/>
      <c r="M284" s="194"/>
      <c r="N284" s="195"/>
      <c r="O284" s="195"/>
      <c r="P284" s="195"/>
      <c r="Q284" s="195"/>
      <c r="R284" s="195"/>
      <c r="S284" s="195"/>
      <c r="T284" s="196"/>
      <c r="AT284" s="190" t="s">
        <v>129</v>
      </c>
      <c r="AU284" s="190" t="s">
        <v>78</v>
      </c>
      <c r="AV284" s="12" t="s">
        <v>78</v>
      </c>
      <c r="AW284" s="12" t="s">
        <v>30</v>
      </c>
      <c r="AX284" s="12" t="s">
        <v>71</v>
      </c>
      <c r="AY284" s="190" t="s">
        <v>119</v>
      </c>
    </row>
    <row r="285" spans="2:65" s="1" customFormat="1" ht="22.5" customHeight="1">
      <c r="B285" s="167"/>
      <c r="C285" s="213" t="s">
        <v>599</v>
      </c>
      <c r="D285" s="213" t="s">
        <v>182</v>
      </c>
      <c r="E285" s="214" t="s">
        <v>600</v>
      </c>
      <c r="F285" s="215" t="s">
        <v>601</v>
      </c>
      <c r="G285" s="216" t="s">
        <v>196</v>
      </c>
      <c r="H285" s="217">
        <v>1</v>
      </c>
      <c r="I285" s="218"/>
      <c r="J285" s="219">
        <f>ROUND(I285*H285,2)</f>
        <v>0</v>
      </c>
      <c r="K285" s="215" t="s">
        <v>126</v>
      </c>
      <c r="L285" s="220"/>
      <c r="M285" s="221" t="s">
        <v>5</v>
      </c>
      <c r="N285" s="222" t="s">
        <v>37</v>
      </c>
      <c r="O285" s="40"/>
      <c r="P285" s="177">
        <f>O285*H285</f>
        <v>0</v>
      </c>
      <c r="Q285" s="177">
        <v>1.0999999999999999E-2</v>
      </c>
      <c r="R285" s="177">
        <f>Q285*H285</f>
        <v>1.0999999999999999E-2</v>
      </c>
      <c r="S285" s="177">
        <v>0</v>
      </c>
      <c r="T285" s="178">
        <f>S285*H285</f>
        <v>0</v>
      </c>
      <c r="AR285" s="23" t="s">
        <v>185</v>
      </c>
      <c r="AT285" s="23" t="s">
        <v>182</v>
      </c>
      <c r="AU285" s="23" t="s">
        <v>78</v>
      </c>
      <c r="AY285" s="23" t="s">
        <v>119</v>
      </c>
      <c r="BE285" s="179">
        <f>IF(N285="základní",J285,0)</f>
        <v>0</v>
      </c>
      <c r="BF285" s="179">
        <f>IF(N285="snížená",J285,0)</f>
        <v>0</v>
      </c>
      <c r="BG285" s="179">
        <f>IF(N285="zákl. přenesená",J285,0)</f>
        <v>0</v>
      </c>
      <c r="BH285" s="179">
        <f>IF(N285="sníž. přenesená",J285,0)</f>
        <v>0</v>
      </c>
      <c r="BI285" s="179">
        <f>IF(N285="nulová",J285,0)</f>
        <v>0</v>
      </c>
      <c r="BJ285" s="23" t="s">
        <v>71</v>
      </c>
      <c r="BK285" s="179">
        <f>ROUND(I285*H285,2)</f>
        <v>0</v>
      </c>
      <c r="BL285" s="23" t="s">
        <v>176</v>
      </c>
      <c r="BM285" s="23" t="s">
        <v>602</v>
      </c>
    </row>
    <row r="286" spans="2:65" s="1" customFormat="1" ht="31.5" customHeight="1">
      <c r="B286" s="167"/>
      <c r="C286" s="168" t="s">
        <v>603</v>
      </c>
      <c r="D286" s="168" t="s">
        <v>122</v>
      </c>
      <c r="E286" s="169" t="s">
        <v>604</v>
      </c>
      <c r="F286" s="170" t="s">
        <v>605</v>
      </c>
      <c r="G286" s="171" t="s">
        <v>149</v>
      </c>
      <c r="H286" s="172">
        <v>1.0999999999999999E-2</v>
      </c>
      <c r="I286" s="173"/>
      <c r="J286" s="174">
        <f>ROUND(I286*H286,2)</f>
        <v>0</v>
      </c>
      <c r="K286" s="170" t="s">
        <v>126</v>
      </c>
      <c r="L286" s="39"/>
      <c r="M286" s="175" t="s">
        <v>5</v>
      </c>
      <c r="N286" s="176" t="s">
        <v>37</v>
      </c>
      <c r="O286" s="40"/>
      <c r="P286" s="177">
        <f>O286*H286</f>
        <v>0</v>
      </c>
      <c r="Q286" s="177">
        <v>0</v>
      </c>
      <c r="R286" s="177">
        <f>Q286*H286</f>
        <v>0</v>
      </c>
      <c r="S286" s="177">
        <v>0</v>
      </c>
      <c r="T286" s="178">
        <f>S286*H286</f>
        <v>0</v>
      </c>
      <c r="AR286" s="23" t="s">
        <v>176</v>
      </c>
      <c r="AT286" s="23" t="s">
        <v>122</v>
      </c>
      <c r="AU286" s="23" t="s">
        <v>78</v>
      </c>
      <c r="AY286" s="23" t="s">
        <v>119</v>
      </c>
      <c r="BE286" s="179">
        <f>IF(N286="základní",J286,0)</f>
        <v>0</v>
      </c>
      <c r="BF286" s="179">
        <f>IF(N286="snížená",J286,0)</f>
        <v>0</v>
      </c>
      <c r="BG286" s="179">
        <f>IF(N286="zákl. přenesená",J286,0)</f>
        <v>0</v>
      </c>
      <c r="BH286" s="179">
        <f>IF(N286="sníž. přenesená",J286,0)</f>
        <v>0</v>
      </c>
      <c r="BI286" s="179">
        <f>IF(N286="nulová",J286,0)</f>
        <v>0</v>
      </c>
      <c r="BJ286" s="23" t="s">
        <v>71</v>
      </c>
      <c r="BK286" s="179">
        <f>ROUND(I286*H286,2)</f>
        <v>0</v>
      </c>
      <c r="BL286" s="23" t="s">
        <v>176</v>
      </c>
      <c r="BM286" s="23" t="s">
        <v>606</v>
      </c>
    </row>
    <row r="287" spans="2:65" s="1" customFormat="1" ht="44.25" customHeight="1">
      <c r="B287" s="167"/>
      <c r="C287" s="168" t="s">
        <v>607</v>
      </c>
      <c r="D287" s="168" t="s">
        <v>122</v>
      </c>
      <c r="E287" s="169" t="s">
        <v>608</v>
      </c>
      <c r="F287" s="170" t="s">
        <v>609</v>
      </c>
      <c r="G287" s="171" t="s">
        <v>149</v>
      </c>
      <c r="H287" s="172">
        <v>1.0999999999999999E-2</v>
      </c>
      <c r="I287" s="173"/>
      <c r="J287" s="174">
        <f>ROUND(I287*H287,2)</f>
        <v>0</v>
      </c>
      <c r="K287" s="170" t="s">
        <v>126</v>
      </c>
      <c r="L287" s="39"/>
      <c r="M287" s="175" t="s">
        <v>5</v>
      </c>
      <c r="N287" s="176" t="s">
        <v>37</v>
      </c>
      <c r="O287" s="40"/>
      <c r="P287" s="177">
        <f>O287*H287</f>
        <v>0</v>
      </c>
      <c r="Q287" s="177">
        <v>0</v>
      </c>
      <c r="R287" s="177">
        <f>Q287*H287</f>
        <v>0</v>
      </c>
      <c r="S287" s="177">
        <v>0</v>
      </c>
      <c r="T287" s="178">
        <f>S287*H287</f>
        <v>0</v>
      </c>
      <c r="AR287" s="23" t="s">
        <v>176</v>
      </c>
      <c r="AT287" s="23" t="s">
        <v>122</v>
      </c>
      <c r="AU287" s="23" t="s">
        <v>78</v>
      </c>
      <c r="AY287" s="23" t="s">
        <v>119</v>
      </c>
      <c r="BE287" s="179">
        <f>IF(N287="základní",J287,0)</f>
        <v>0</v>
      </c>
      <c r="BF287" s="179">
        <f>IF(N287="snížená",J287,0)</f>
        <v>0</v>
      </c>
      <c r="BG287" s="179">
        <f>IF(N287="zákl. přenesená",J287,0)</f>
        <v>0</v>
      </c>
      <c r="BH287" s="179">
        <f>IF(N287="sníž. přenesená",J287,0)</f>
        <v>0</v>
      </c>
      <c r="BI287" s="179">
        <f>IF(N287="nulová",J287,0)</f>
        <v>0</v>
      </c>
      <c r="BJ287" s="23" t="s">
        <v>71</v>
      </c>
      <c r="BK287" s="179">
        <f>ROUND(I287*H287,2)</f>
        <v>0</v>
      </c>
      <c r="BL287" s="23" t="s">
        <v>176</v>
      </c>
      <c r="BM287" s="23" t="s">
        <v>610</v>
      </c>
    </row>
    <row r="288" spans="2:65" s="10" customFormat="1" ht="29.85" customHeight="1">
      <c r="B288" s="153"/>
      <c r="D288" s="164" t="s">
        <v>65</v>
      </c>
      <c r="E288" s="165" t="s">
        <v>611</v>
      </c>
      <c r="F288" s="165" t="s">
        <v>612</v>
      </c>
      <c r="I288" s="156"/>
      <c r="J288" s="166">
        <f>BK288</f>
        <v>0</v>
      </c>
      <c r="L288" s="153"/>
      <c r="M288" s="158"/>
      <c r="N288" s="159"/>
      <c r="O288" s="159"/>
      <c r="P288" s="160">
        <f>SUM(P289:P296)</f>
        <v>0</v>
      </c>
      <c r="Q288" s="159"/>
      <c r="R288" s="160">
        <f>SUM(R289:R296)</f>
        <v>8.3427500000000002E-2</v>
      </c>
      <c r="S288" s="159"/>
      <c r="T288" s="161">
        <f>SUM(T289:T296)</f>
        <v>0</v>
      </c>
      <c r="AR288" s="154" t="s">
        <v>78</v>
      </c>
      <c r="AT288" s="162" t="s">
        <v>65</v>
      </c>
      <c r="AU288" s="162" t="s">
        <v>71</v>
      </c>
      <c r="AY288" s="154" t="s">
        <v>119</v>
      </c>
      <c r="BK288" s="163">
        <f>SUM(BK289:BK296)</f>
        <v>0</v>
      </c>
    </row>
    <row r="289" spans="2:65" s="1" customFormat="1" ht="44.25" customHeight="1">
      <c r="B289" s="167"/>
      <c r="C289" s="168" t="s">
        <v>613</v>
      </c>
      <c r="D289" s="168" t="s">
        <v>122</v>
      </c>
      <c r="E289" s="169" t="s">
        <v>614</v>
      </c>
      <c r="F289" s="170" t="s">
        <v>615</v>
      </c>
      <c r="G289" s="171" t="s">
        <v>125</v>
      </c>
      <c r="H289" s="172">
        <v>128.35</v>
      </c>
      <c r="I289" s="173"/>
      <c r="J289" s="174">
        <f>ROUND(I289*H289,2)</f>
        <v>0</v>
      </c>
      <c r="K289" s="170" t="s">
        <v>126</v>
      </c>
      <c r="L289" s="39"/>
      <c r="M289" s="175" t="s">
        <v>5</v>
      </c>
      <c r="N289" s="176" t="s">
        <v>37</v>
      </c>
      <c r="O289" s="40"/>
      <c r="P289" s="177">
        <f>O289*H289</f>
        <v>0</v>
      </c>
      <c r="Q289" s="177">
        <v>1.7000000000000001E-4</v>
      </c>
      <c r="R289" s="177">
        <f>Q289*H289</f>
        <v>2.1819500000000002E-2</v>
      </c>
      <c r="S289" s="177">
        <v>0</v>
      </c>
      <c r="T289" s="178">
        <f>S289*H289</f>
        <v>0</v>
      </c>
      <c r="AR289" s="23" t="s">
        <v>176</v>
      </c>
      <c r="AT289" s="23" t="s">
        <v>122</v>
      </c>
      <c r="AU289" s="23" t="s">
        <v>78</v>
      </c>
      <c r="AY289" s="23" t="s">
        <v>119</v>
      </c>
      <c r="BE289" s="179">
        <f>IF(N289="základní",J289,0)</f>
        <v>0</v>
      </c>
      <c r="BF289" s="179">
        <f>IF(N289="snížená",J289,0)</f>
        <v>0</v>
      </c>
      <c r="BG289" s="179">
        <f>IF(N289="zákl. přenesená",J289,0)</f>
        <v>0</v>
      </c>
      <c r="BH289" s="179">
        <f>IF(N289="sníž. přenesená",J289,0)</f>
        <v>0</v>
      </c>
      <c r="BI289" s="179">
        <f>IF(N289="nulová",J289,0)</f>
        <v>0</v>
      </c>
      <c r="BJ289" s="23" t="s">
        <v>71</v>
      </c>
      <c r="BK289" s="179">
        <f>ROUND(I289*H289,2)</f>
        <v>0</v>
      </c>
      <c r="BL289" s="23" t="s">
        <v>176</v>
      </c>
      <c r="BM289" s="23" t="s">
        <v>616</v>
      </c>
    </row>
    <row r="290" spans="2:65" s="11" customFormat="1">
      <c r="B290" s="180"/>
      <c r="D290" s="181" t="s">
        <v>129</v>
      </c>
      <c r="E290" s="182" t="s">
        <v>5</v>
      </c>
      <c r="F290" s="183" t="s">
        <v>617</v>
      </c>
      <c r="H290" s="184" t="s">
        <v>5</v>
      </c>
      <c r="I290" s="185"/>
      <c r="L290" s="180"/>
      <c r="M290" s="186"/>
      <c r="N290" s="187"/>
      <c r="O290" s="187"/>
      <c r="P290" s="187"/>
      <c r="Q290" s="187"/>
      <c r="R290" s="187"/>
      <c r="S290" s="187"/>
      <c r="T290" s="188"/>
      <c r="AT290" s="184" t="s">
        <v>129</v>
      </c>
      <c r="AU290" s="184" t="s">
        <v>78</v>
      </c>
      <c r="AV290" s="11" t="s">
        <v>71</v>
      </c>
      <c r="AW290" s="11" t="s">
        <v>30</v>
      </c>
      <c r="AX290" s="11" t="s">
        <v>66</v>
      </c>
      <c r="AY290" s="184" t="s">
        <v>119</v>
      </c>
    </row>
    <row r="291" spans="2:65" s="12" customFormat="1">
      <c r="B291" s="189"/>
      <c r="D291" s="206" t="s">
        <v>129</v>
      </c>
      <c r="E291" s="207" t="s">
        <v>5</v>
      </c>
      <c r="F291" s="208" t="s">
        <v>618</v>
      </c>
      <c r="H291" s="209">
        <v>128.35</v>
      </c>
      <c r="I291" s="193"/>
      <c r="L291" s="189"/>
      <c r="M291" s="194"/>
      <c r="N291" s="195"/>
      <c r="O291" s="195"/>
      <c r="P291" s="195"/>
      <c r="Q291" s="195"/>
      <c r="R291" s="195"/>
      <c r="S291" s="195"/>
      <c r="T291" s="196"/>
      <c r="AT291" s="190" t="s">
        <v>129</v>
      </c>
      <c r="AU291" s="190" t="s">
        <v>78</v>
      </c>
      <c r="AV291" s="12" t="s">
        <v>78</v>
      </c>
      <c r="AW291" s="12" t="s">
        <v>30</v>
      </c>
      <c r="AX291" s="12" t="s">
        <v>71</v>
      </c>
      <c r="AY291" s="190" t="s">
        <v>119</v>
      </c>
    </row>
    <row r="292" spans="2:65" s="1" customFormat="1" ht="31.5" customHeight="1">
      <c r="B292" s="167"/>
      <c r="C292" s="168" t="s">
        <v>619</v>
      </c>
      <c r="D292" s="168" t="s">
        <v>122</v>
      </c>
      <c r="E292" s="169" t="s">
        <v>620</v>
      </c>
      <c r="F292" s="170" t="s">
        <v>621</v>
      </c>
      <c r="G292" s="171" t="s">
        <v>125</v>
      </c>
      <c r="H292" s="172">
        <v>128.35</v>
      </c>
      <c r="I292" s="173"/>
      <c r="J292" s="174">
        <f>ROUND(I292*H292,2)</f>
        <v>0</v>
      </c>
      <c r="K292" s="170" t="s">
        <v>126</v>
      </c>
      <c r="L292" s="39"/>
      <c r="M292" s="175" t="s">
        <v>5</v>
      </c>
      <c r="N292" s="176" t="s">
        <v>37</v>
      </c>
      <c r="O292" s="40"/>
      <c r="P292" s="177">
        <f>O292*H292</f>
        <v>0</v>
      </c>
      <c r="Q292" s="177">
        <v>4.8000000000000001E-4</v>
      </c>
      <c r="R292" s="177">
        <f>Q292*H292</f>
        <v>6.1607999999999996E-2</v>
      </c>
      <c r="S292" s="177">
        <v>0</v>
      </c>
      <c r="T292" s="178">
        <f>S292*H292</f>
        <v>0</v>
      </c>
      <c r="AR292" s="23" t="s">
        <v>176</v>
      </c>
      <c r="AT292" s="23" t="s">
        <v>122</v>
      </c>
      <c r="AU292" s="23" t="s">
        <v>78</v>
      </c>
      <c r="AY292" s="23" t="s">
        <v>119</v>
      </c>
      <c r="BE292" s="179">
        <f>IF(N292="základní",J292,0)</f>
        <v>0</v>
      </c>
      <c r="BF292" s="179">
        <f>IF(N292="snížená",J292,0)</f>
        <v>0</v>
      </c>
      <c r="BG292" s="179">
        <f>IF(N292="zákl. přenesená",J292,0)</f>
        <v>0</v>
      </c>
      <c r="BH292" s="179">
        <f>IF(N292="sníž. přenesená",J292,0)</f>
        <v>0</v>
      </c>
      <c r="BI292" s="179">
        <f>IF(N292="nulová",J292,0)</f>
        <v>0</v>
      </c>
      <c r="BJ292" s="23" t="s">
        <v>71</v>
      </c>
      <c r="BK292" s="179">
        <f>ROUND(I292*H292,2)</f>
        <v>0</v>
      </c>
      <c r="BL292" s="23" t="s">
        <v>176</v>
      </c>
      <c r="BM292" s="23" t="s">
        <v>622</v>
      </c>
    </row>
    <row r="293" spans="2:65" s="11" customFormat="1">
      <c r="B293" s="180"/>
      <c r="D293" s="181" t="s">
        <v>129</v>
      </c>
      <c r="E293" s="182" t="s">
        <v>5</v>
      </c>
      <c r="F293" s="183" t="s">
        <v>617</v>
      </c>
      <c r="H293" s="184" t="s">
        <v>5</v>
      </c>
      <c r="I293" s="185"/>
      <c r="L293" s="180"/>
      <c r="M293" s="186"/>
      <c r="N293" s="187"/>
      <c r="O293" s="187"/>
      <c r="P293" s="187"/>
      <c r="Q293" s="187"/>
      <c r="R293" s="187"/>
      <c r="S293" s="187"/>
      <c r="T293" s="188"/>
      <c r="AT293" s="184" t="s">
        <v>129</v>
      </c>
      <c r="AU293" s="184" t="s">
        <v>78</v>
      </c>
      <c r="AV293" s="11" t="s">
        <v>71</v>
      </c>
      <c r="AW293" s="11" t="s">
        <v>30</v>
      </c>
      <c r="AX293" s="11" t="s">
        <v>66</v>
      </c>
      <c r="AY293" s="184" t="s">
        <v>119</v>
      </c>
    </row>
    <row r="294" spans="2:65" s="12" customFormat="1">
      <c r="B294" s="189"/>
      <c r="D294" s="206" t="s">
        <v>129</v>
      </c>
      <c r="E294" s="207" t="s">
        <v>5</v>
      </c>
      <c r="F294" s="208" t="s">
        <v>618</v>
      </c>
      <c r="H294" s="209">
        <v>128.35</v>
      </c>
      <c r="I294" s="193"/>
      <c r="L294" s="189"/>
      <c r="M294" s="194"/>
      <c r="N294" s="195"/>
      <c r="O294" s="195"/>
      <c r="P294" s="195"/>
      <c r="Q294" s="195"/>
      <c r="R294" s="195"/>
      <c r="S294" s="195"/>
      <c r="T294" s="196"/>
      <c r="AT294" s="190" t="s">
        <v>129</v>
      </c>
      <c r="AU294" s="190" t="s">
        <v>78</v>
      </c>
      <c r="AV294" s="12" t="s">
        <v>78</v>
      </c>
      <c r="AW294" s="12" t="s">
        <v>30</v>
      </c>
      <c r="AX294" s="12" t="s">
        <v>71</v>
      </c>
      <c r="AY294" s="190" t="s">
        <v>119</v>
      </c>
    </row>
    <row r="295" spans="2:65" s="1" customFormat="1" ht="31.5" customHeight="1">
      <c r="B295" s="167"/>
      <c r="C295" s="168" t="s">
        <v>623</v>
      </c>
      <c r="D295" s="168" t="s">
        <v>122</v>
      </c>
      <c r="E295" s="169" t="s">
        <v>624</v>
      </c>
      <c r="F295" s="170" t="s">
        <v>625</v>
      </c>
      <c r="G295" s="171" t="s">
        <v>149</v>
      </c>
      <c r="H295" s="172">
        <v>8.3000000000000004E-2</v>
      </c>
      <c r="I295" s="173"/>
      <c r="J295" s="174">
        <f>ROUND(I295*H295,2)</f>
        <v>0</v>
      </c>
      <c r="K295" s="170" t="s">
        <v>126</v>
      </c>
      <c r="L295" s="39"/>
      <c r="M295" s="175" t="s">
        <v>5</v>
      </c>
      <c r="N295" s="176" t="s">
        <v>37</v>
      </c>
      <c r="O295" s="40"/>
      <c r="P295" s="177">
        <f>O295*H295</f>
        <v>0</v>
      </c>
      <c r="Q295" s="177">
        <v>0</v>
      </c>
      <c r="R295" s="177">
        <f>Q295*H295</f>
        <v>0</v>
      </c>
      <c r="S295" s="177">
        <v>0</v>
      </c>
      <c r="T295" s="178">
        <f>S295*H295</f>
        <v>0</v>
      </c>
      <c r="AR295" s="23" t="s">
        <v>176</v>
      </c>
      <c r="AT295" s="23" t="s">
        <v>122</v>
      </c>
      <c r="AU295" s="23" t="s">
        <v>78</v>
      </c>
      <c r="AY295" s="23" t="s">
        <v>119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23" t="s">
        <v>71</v>
      </c>
      <c r="BK295" s="179">
        <f>ROUND(I295*H295,2)</f>
        <v>0</v>
      </c>
      <c r="BL295" s="23" t="s">
        <v>176</v>
      </c>
      <c r="BM295" s="23" t="s">
        <v>626</v>
      </c>
    </row>
    <row r="296" spans="2:65" s="1" customFormat="1" ht="44.25" customHeight="1">
      <c r="B296" s="167"/>
      <c r="C296" s="168" t="s">
        <v>627</v>
      </c>
      <c r="D296" s="168" t="s">
        <v>122</v>
      </c>
      <c r="E296" s="169" t="s">
        <v>628</v>
      </c>
      <c r="F296" s="170" t="s">
        <v>629</v>
      </c>
      <c r="G296" s="171" t="s">
        <v>149</v>
      </c>
      <c r="H296" s="172">
        <v>8.3000000000000004E-2</v>
      </c>
      <c r="I296" s="173"/>
      <c r="J296" s="174">
        <f>ROUND(I296*H296,2)</f>
        <v>0</v>
      </c>
      <c r="K296" s="170" t="s">
        <v>126</v>
      </c>
      <c r="L296" s="39"/>
      <c r="M296" s="175" t="s">
        <v>5</v>
      </c>
      <c r="N296" s="176" t="s">
        <v>37</v>
      </c>
      <c r="O296" s="40"/>
      <c r="P296" s="177">
        <f>O296*H296</f>
        <v>0</v>
      </c>
      <c r="Q296" s="177">
        <v>0</v>
      </c>
      <c r="R296" s="177">
        <f>Q296*H296</f>
        <v>0</v>
      </c>
      <c r="S296" s="177">
        <v>0</v>
      </c>
      <c r="T296" s="178">
        <f>S296*H296</f>
        <v>0</v>
      </c>
      <c r="AR296" s="23" t="s">
        <v>176</v>
      </c>
      <c r="AT296" s="23" t="s">
        <v>122</v>
      </c>
      <c r="AU296" s="23" t="s">
        <v>78</v>
      </c>
      <c r="AY296" s="23" t="s">
        <v>119</v>
      </c>
      <c r="BE296" s="179">
        <f>IF(N296="základní",J296,0)</f>
        <v>0</v>
      </c>
      <c r="BF296" s="179">
        <f>IF(N296="snížená",J296,0)</f>
        <v>0</v>
      </c>
      <c r="BG296" s="179">
        <f>IF(N296="zákl. přenesená",J296,0)</f>
        <v>0</v>
      </c>
      <c r="BH296" s="179">
        <f>IF(N296="sníž. přenesená",J296,0)</f>
        <v>0</v>
      </c>
      <c r="BI296" s="179">
        <f>IF(N296="nulová",J296,0)</f>
        <v>0</v>
      </c>
      <c r="BJ296" s="23" t="s">
        <v>71</v>
      </c>
      <c r="BK296" s="179">
        <f>ROUND(I296*H296,2)</f>
        <v>0</v>
      </c>
      <c r="BL296" s="23" t="s">
        <v>176</v>
      </c>
      <c r="BM296" s="23" t="s">
        <v>630</v>
      </c>
    </row>
    <row r="297" spans="2:65" s="10" customFormat="1" ht="29.85" customHeight="1">
      <c r="B297" s="153"/>
      <c r="D297" s="164" t="s">
        <v>65</v>
      </c>
      <c r="E297" s="165" t="s">
        <v>631</v>
      </c>
      <c r="F297" s="165" t="s">
        <v>632</v>
      </c>
      <c r="I297" s="156"/>
      <c r="J297" s="166">
        <f>BK297</f>
        <v>0</v>
      </c>
      <c r="L297" s="153"/>
      <c r="M297" s="158"/>
      <c r="N297" s="159"/>
      <c r="O297" s="159"/>
      <c r="P297" s="160">
        <f>SUM(P298:P321)</f>
        <v>0</v>
      </c>
      <c r="Q297" s="159"/>
      <c r="R297" s="160">
        <f>SUM(R298:R321)</f>
        <v>0.37428089999999997</v>
      </c>
      <c r="S297" s="159"/>
      <c r="T297" s="161">
        <f>SUM(T298:T321)</f>
        <v>7.601999999999999E-2</v>
      </c>
      <c r="AR297" s="154" t="s">
        <v>78</v>
      </c>
      <c r="AT297" s="162" t="s">
        <v>65</v>
      </c>
      <c r="AU297" s="162" t="s">
        <v>71</v>
      </c>
      <c r="AY297" s="154" t="s">
        <v>119</v>
      </c>
      <c r="BK297" s="163">
        <f>SUM(BK298:BK321)</f>
        <v>0</v>
      </c>
    </row>
    <row r="298" spans="2:65" s="1" customFormat="1" ht="31.5" customHeight="1">
      <c r="B298" s="167"/>
      <c r="C298" s="168" t="s">
        <v>633</v>
      </c>
      <c r="D298" s="168" t="s">
        <v>122</v>
      </c>
      <c r="E298" s="169" t="s">
        <v>634</v>
      </c>
      <c r="F298" s="170" t="s">
        <v>635</v>
      </c>
      <c r="G298" s="171" t="s">
        <v>125</v>
      </c>
      <c r="H298" s="172">
        <v>23.15</v>
      </c>
      <c r="I298" s="173"/>
      <c r="J298" s="174">
        <f>ROUND(I298*H298,2)</f>
        <v>0</v>
      </c>
      <c r="K298" s="170" t="s">
        <v>126</v>
      </c>
      <c r="L298" s="39"/>
      <c r="M298" s="175" t="s">
        <v>5</v>
      </c>
      <c r="N298" s="176" t="s">
        <v>37</v>
      </c>
      <c r="O298" s="40"/>
      <c r="P298" s="177">
        <f>O298*H298</f>
        <v>0</v>
      </c>
      <c r="Q298" s="177">
        <v>4.4999999999999997E-3</v>
      </c>
      <c r="R298" s="177">
        <f>Q298*H298</f>
        <v>0.10417499999999999</v>
      </c>
      <c r="S298" s="177">
        <v>0</v>
      </c>
      <c r="T298" s="178">
        <f>S298*H298</f>
        <v>0</v>
      </c>
      <c r="AR298" s="23" t="s">
        <v>176</v>
      </c>
      <c r="AT298" s="23" t="s">
        <v>122</v>
      </c>
      <c r="AU298" s="23" t="s">
        <v>78</v>
      </c>
      <c r="AY298" s="23" t="s">
        <v>119</v>
      </c>
      <c r="BE298" s="179">
        <f>IF(N298="základní",J298,0)</f>
        <v>0</v>
      </c>
      <c r="BF298" s="179">
        <f>IF(N298="snížená",J298,0)</f>
        <v>0</v>
      </c>
      <c r="BG298" s="179">
        <f>IF(N298="zákl. přenesená",J298,0)</f>
        <v>0</v>
      </c>
      <c r="BH298" s="179">
        <f>IF(N298="sníž. přenesená",J298,0)</f>
        <v>0</v>
      </c>
      <c r="BI298" s="179">
        <f>IF(N298="nulová",J298,0)</f>
        <v>0</v>
      </c>
      <c r="BJ298" s="23" t="s">
        <v>71</v>
      </c>
      <c r="BK298" s="179">
        <f>ROUND(I298*H298,2)</f>
        <v>0</v>
      </c>
      <c r="BL298" s="23" t="s">
        <v>176</v>
      </c>
      <c r="BM298" s="23" t="s">
        <v>636</v>
      </c>
    </row>
    <row r="299" spans="2:65" s="11" customFormat="1">
      <c r="B299" s="180"/>
      <c r="D299" s="181" t="s">
        <v>129</v>
      </c>
      <c r="E299" s="182" t="s">
        <v>5</v>
      </c>
      <c r="F299" s="183" t="s">
        <v>637</v>
      </c>
      <c r="H299" s="184" t="s">
        <v>5</v>
      </c>
      <c r="I299" s="185"/>
      <c r="L299" s="180"/>
      <c r="M299" s="186"/>
      <c r="N299" s="187"/>
      <c r="O299" s="187"/>
      <c r="P299" s="187"/>
      <c r="Q299" s="187"/>
      <c r="R299" s="187"/>
      <c r="S299" s="187"/>
      <c r="T299" s="188"/>
      <c r="AT299" s="184" t="s">
        <v>129</v>
      </c>
      <c r="AU299" s="184" t="s">
        <v>78</v>
      </c>
      <c r="AV299" s="11" t="s">
        <v>71</v>
      </c>
      <c r="AW299" s="11" t="s">
        <v>30</v>
      </c>
      <c r="AX299" s="11" t="s">
        <v>66</v>
      </c>
      <c r="AY299" s="184" t="s">
        <v>119</v>
      </c>
    </row>
    <row r="300" spans="2:65" s="12" customFormat="1">
      <c r="B300" s="189"/>
      <c r="D300" s="206" t="s">
        <v>129</v>
      </c>
      <c r="E300" s="207" t="s">
        <v>5</v>
      </c>
      <c r="F300" s="208" t="s">
        <v>457</v>
      </c>
      <c r="H300" s="209">
        <v>23.15</v>
      </c>
      <c r="I300" s="193"/>
      <c r="L300" s="189"/>
      <c r="M300" s="194"/>
      <c r="N300" s="195"/>
      <c r="O300" s="195"/>
      <c r="P300" s="195"/>
      <c r="Q300" s="195"/>
      <c r="R300" s="195"/>
      <c r="S300" s="195"/>
      <c r="T300" s="196"/>
      <c r="AT300" s="190" t="s">
        <v>129</v>
      </c>
      <c r="AU300" s="190" t="s">
        <v>78</v>
      </c>
      <c r="AV300" s="12" t="s">
        <v>78</v>
      </c>
      <c r="AW300" s="12" t="s">
        <v>30</v>
      </c>
      <c r="AX300" s="12" t="s">
        <v>71</v>
      </c>
      <c r="AY300" s="190" t="s">
        <v>119</v>
      </c>
    </row>
    <row r="301" spans="2:65" s="1" customFormat="1" ht="22.5" customHeight="1">
      <c r="B301" s="167"/>
      <c r="C301" s="168" t="s">
        <v>638</v>
      </c>
      <c r="D301" s="168" t="s">
        <v>122</v>
      </c>
      <c r="E301" s="169" t="s">
        <v>639</v>
      </c>
      <c r="F301" s="170" t="s">
        <v>640</v>
      </c>
      <c r="G301" s="171" t="s">
        <v>125</v>
      </c>
      <c r="H301" s="172">
        <v>23.15</v>
      </c>
      <c r="I301" s="173"/>
      <c r="J301" s="174">
        <f>ROUND(I301*H301,2)</f>
        <v>0</v>
      </c>
      <c r="K301" s="170" t="s">
        <v>126</v>
      </c>
      <c r="L301" s="39"/>
      <c r="M301" s="175" t="s">
        <v>5</v>
      </c>
      <c r="N301" s="176" t="s">
        <v>37</v>
      </c>
      <c r="O301" s="40"/>
      <c r="P301" s="177">
        <f>O301*H301</f>
        <v>0</v>
      </c>
      <c r="Q301" s="177">
        <v>0</v>
      </c>
      <c r="R301" s="177">
        <f>Q301*H301</f>
        <v>0</v>
      </c>
      <c r="S301" s="177">
        <v>3.0000000000000001E-3</v>
      </c>
      <c r="T301" s="178">
        <f>S301*H301</f>
        <v>6.9449999999999998E-2</v>
      </c>
      <c r="AR301" s="23" t="s">
        <v>176</v>
      </c>
      <c r="AT301" s="23" t="s">
        <v>122</v>
      </c>
      <c r="AU301" s="23" t="s">
        <v>78</v>
      </c>
      <c r="AY301" s="23" t="s">
        <v>119</v>
      </c>
      <c r="BE301" s="179">
        <f>IF(N301="základní",J301,0)</f>
        <v>0</v>
      </c>
      <c r="BF301" s="179">
        <f>IF(N301="snížená",J301,0)</f>
        <v>0</v>
      </c>
      <c r="BG301" s="179">
        <f>IF(N301="zákl. přenesená",J301,0)</f>
        <v>0</v>
      </c>
      <c r="BH301" s="179">
        <f>IF(N301="sníž. přenesená",J301,0)</f>
        <v>0</v>
      </c>
      <c r="BI301" s="179">
        <f>IF(N301="nulová",J301,0)</f>
        <v>0</v>
      </c>
      <c r="BJ301" s="23" t="s">
        <v>71</v>
      </c>
      <c r="BK301" s="179">
        <f>ROUND(I301*H301,2)</f>
        <v>0</v>
      </c>
      <c r="BL301" s="23" t="s">
        <v>176</v>
      </c>
      <c r="BM301" s="23" t="s">
        <v>641</v>
      </c>
    </row>
    <row r="302" spans="2:65" s="11" customFormat="1">
      <c r="B302" s="180"/>
      <c r="D302" s="181" t="s">
        <v>129</v>
      </c>
      <c r="E302" s="182" t="s">
        <v>5</v>
      </c>
      <c r="F302" s="183" t="s">
        <v>642</v>
      </c>
      <c r="H302" s="184" t="s">
        <v>5</v>
      </c>
      <c r="I302" s="185"/>
      <c r="L302" s="180"/>
      <c r="M302" s="186"/>
      <c r="N302" s="187"/>
      <c r="O302" s="187"/>
      <c r="P302" s="187"/>
      <c r="Q302" s="187"/>
      <c r="R302" s="187"/>
      <c r="S302" s="187"/>
      <c r="T302" s="188"/>
      <c r="AT302" s="184" t="s">
        <v>129</v>
      </c>
      <c r="AU302" s="184" t="s">
        <v>78</v>
      </c>
      <c r="AV302" s="11" t="s">
        <v>71</v>
      </c>
      <c r="AW302" s="11" t="s">
        <v>30</v>
      </c>
      <c r="AX302" s="11" t="s">
        <v>66</v>
      </c>
      <c r="AY302" s="184" t="s">
        <v>119</v>
      </c>
    </row>
    <row r="303" spans="2:65" s="12" customFormat="1">
      <c r="B303" s="189"/>
      <c r="D303" s="206" t="s">
        <v>129</v>
      </c>
      <c r="E303" s="207" t="s">
        <v>5</v>
      </c>
      <c r="F303" s="208" t="s">
        <v>457</v>
      </c>
      <c r="H303" s="209">
        <v>23.15</v>
      </c>
      <c r="I303" s="193"/>
      <c r="L303" s="189"/>
      <c r="M303" s="194"/>
      <c r="N303" s="195"/>
      <c r="O303" s="195"/>
      <c r="P303" s="195"/>
      <c r="Q303" s="195"/>
      <c r="R303" s="195"/>
      <c r="S303" s="195"/>
      <c r="T303" s="196"/>
      <c r="AT303" s="190" t="s">
        <v>129</v>
      </c>
      <c r="AU303" s="190" t="s">
        <v>78</v>
      </c>
      <c r="AV303" s="12" t="s">
        <v>78</v>
      </c>
      <c r="AW303" s="12" t="s">
        <v>30</v>
      </c>
      <c r="AX303" s="12" t="s">
        <v>71</v>
      </c>
      <c r="AY303" s="190" t="s">
        <v>119</v>
      </c>
    </row>
    <row r="304" spans="2:65" s="1" customFormat="1" ht="22.5" customHeight="1">
      <c r="B304" s="167"/>
      <c r="C304" s="168" t="s">
        <v>643</v>
      </c>
      <c r="D304" s="168" t="s">
        <v>122</v>
      </c>
      <c r="E304" s="169" t="s">
        <v>644</v>
      </c>
      <c r="F304" s="170" t="s">
        <v>645</v>
      </c>
      <c r="G304" s="171" t="s">
        <v>125</v>
      </c>
      <c r="H304" s="172">
        <v>23.15</v>
      </c>
      <c r="I304" s="173"/>
      <c r="J304" s="174">
        <f>ROUND(I304*H304,2)</f>
        <v>0</v>
      </c>
      <c r="K304" s="170" t="s">
        <v>126</v>
      </c>
      <c r="L304" s="39"/>
      <c r="M304" s="175" t="s">
        <v>5</v>
      </c>
      <c r="N304" s="176" t="s">
        <v>37</v>
      </c>
      <c r="O304" s="40"/>
      <c r="P304" s="177">
        <f>O304*H304</f>
        <v>0</v>
      </c>
      <c r="Q304" s="177">
        <v>6.9999999999999999E-4</v>
      </c>
      <c r="R304" s="177">
        <f>Q304*H304</f>
        <v>1.6204999999999997E-2</v>
      </c>
      <c r="S304" s="177">
        <v>0</v>
      </c>
      <c r="T304" s="178">
        <f>S304*H304</f>
        <v>0</v>
      </c>
      <c r="AR304" s="23" t="s">
        <v>176</v>
      </c>
      <c r="AT304" s="23" t="s">
        <v>122</v>
      </c>
      <c r="AU304" s="23" t="s">
        <v>78</v>
      </c>
      <c r="AY304" s="23" t="s">
        <v>119</v>
      </c>
      <c r="BE304" s="179">
        <f>IF(N304="základní",J304,0)</f>
        <v>0</v>
      </c>
      <c r="BF304" s="179">
        <f>IF(N304="snížená",J304,0)</f>
        <v>0</v>
      </c>
      <c r="BG304" s="179">
        <f>IF(N304="zákl. přenesená",J304,0)</f>
        <v>0</v>
      </c>
      <c r="BH304" s="179">
        <f>IF(N304="sníž. přenesená",J304,0)</f>
        <v>0</v>
      </c>
      <c r="BI304" s="179">
        <f>IF(N304="nulová",J304,0)</f>
        <v>0</v>
      </c>
      <c r="BJ304" s="23" t="s">
        <v>71</v>
      </c>
      <c r="BK304" s="179">
        <f>ROUND(I304*H304,2)</f>
        <v>0</v>
      </c>
      <c r="BL304" s="23" t="s">
        <v>176</v>
      </c>
      <c r="BM304" s="23" t="s">
        <v>646</v>
      </c>
    </row>
    <row r="305" spans="2:65" s="11" customFormat="1">
      <c r="B305" s="180"/>
      <c r="D305" s="181" t="s">
        <v>129</v>
      </c>
      <c r="E305" s="182" t="s">
        <v>5</v>
      </c>
      <c r="F305" s="183" t="s">
        <v>637</v>
      </c>
      <c r="H305" s="184" t="s">
        <v>5</v>
      </c>
      <c r="I305" s="185"/>
      <c r="L305" s="180"/>
      <c r="M305" s="186"/>
      <c r="N305" s="187"/>
      <c r="O305" s="187"/>
      <c r="P305" s="187"/>
      <c r="Q305" s="187"/>
      <c r="R305" s="187"/>
      <c r="S305" s="187"/>
      <c r="T305" s="188"/>
      <c r="AT305" s="184" t="s">
        <v>129</v>
      </c>
      <c r="AU305" s="184" t="s">
        <v>78</v>
      </c>
      <c r="AV305" s="11" t="s">
        <v>71</v>
      </c>
      <c r="AW305" s="11" t="s">
        <v>30</v>
      </c>
      <c r="AX305" s="11" t="s">
        <v>66</v>
      </c>
      <c r="AY305" s="184" t="s">
        <v>119</v>
      </c>
    </row>
    <row r="306" spans="2:65" s="12" customFormat="1">
      <c r="B306" s="189"/>
      <c r="D306" s="206" t="s">
        <v>129</v>
      </c>
      <c r="E306" s="207" t="s">
        <v>5</v>
      </c>
      <c r="F306" s="208" t="s">
        <v>457</v>
      </c>
      <c r="H306" s="209">
        <v>23.15</v>
      </c>
      <c r="I306" s="193"/>
      <c r="L306" s="189"/>
      <c r="M306" s="194"/>
      <c r="N306" s="195"/>
      <c r="O306" s="195"/>
      <c r="P306" s="195"/>
      <c r="Q306" s="195"/>
      <c r="R306" s="195"/>
      <c r="S306" s="195"/>
      <c r="T306" s="196"/>
      <c r="AT306" s="190" t="s">
        <v>129</v>
      </c>
      <c r="AU306" s="190" t="s">
        <v>78</v>
      </c>
      <c r="AV306" s="12" t="s">
        <v>78</v>
      </c>
      <c r="AW306" s="12" t="s">
        <v>30</v>
      </c>
      <c r="AX306" s="12" t="s">
        <v>71</v>
      </c>
      <c r="AY306" s="190" t="s">
        <v>119</v>
      </c>
    </row>
    <row r="307" spans="2:65" s="1" customFormat="1" ht="22.5" customHeight="1">
      <c r="B307" s="167"/>
      <c r="C307" s="213" t="s">
        <v>647</v>
      </c>
      <c r="D307" s="213" t="s">
        <v>182</v>
      </c>
      <c r="E307" s="214" t="s">
        <v>648</v>
      </c>
      <c r="F307" s="215" t="s">
        <v>649</v>
      </c>
      <c r="G307" s="216" t="s">
        <v>125</v>
      </c>
      <c r="H307" s="217">
        <v>25.465</v>
      </c>
      <c r="I307" s="218"/>
      <c r="J307" s="219">
        <f>ROUND(I307*H307,2)</f>
        <v>0</v>
      </c>
      <c r="K307" s="215" t="s">
        <v>126</v>
      </c>
      <c r="L307" s="220"/>
      <c r="M307" s="221" t="s">
        <v>5</v>
      </c>
      <c r="N307" s="222" t="s">
        <v>37</v>
      </c>
      <c r="O307" s="40"/>
      <c r="P307" s="177">
        <f>O307*H307</f>
        <v>0</v>
      </c>
      <c r="Q307" s="177">
        <v>9.7000000000000003E-3</v>
      </c>
      <c r="R307" s="177">
        <f>Q307*H307</f>
        <v>0.24701049999999999</v>
      </c>
      <c r="S307" s="177">
        <v>0</v>
      </c>
      <c r="T307" s="178">
        <f>S307*H307</f>
        <v>0</v>
      </c>
      <c r="AR307" s="23" t="s">
        <v>185</v>
      </c>
      <c r="AT307" s="23" t="s">
        <v>182</v>
      </c>
      <c r="AU307" s="23" t="s">
        <v>78</v>
      </c>
      <c r="AY307" s="23" t="s">
        <v>119</v>
      </c>
      <c r="BE307" s="179">
        <f>IF(N307="základní",J307,0)</f>
        <v>0</v>
      </c>
      <c r="BF307" s="179">
        <f>IF(N307="snížená",J307,0)</f>
        <v>0</v>
      </c>
      <c r="BG307" s="179">
        <f>IF(N307="zákl. přenesená",J307,0)</f>
        <v>0</v>
      </c>
      <c r="BH307" s="179">
        <f>IF(N307="sníž. přenesená",J307,0)</f>
        <v>0</v>
      </c>
      <c r="BI307" s="179">
        <f>IF(N307="nulová",J307,0)</f>
        <v>0</v>
      </c>
      <c r="BJ307" s="23" t="s">
        <v>71</v>
      </c>
      <c r="BK307" s="179">
        <f>ROUND(I307*H307,2)</f>
        <v>0</v>
      </c>
      <c r="BL307" s="23" t="s">
        <v>176</v>
      </c>
      <c r="BM307" s="23" t="s">
        <v>650</v>
      </c>
    </row>
    <row r="308" spans="2:65" s="12" customFormat="1">
      <c r="B308" s="189"/>
      <c r="D308" s="206" t="s">
        <v>129</v>
      </c>
      <c r="F308" s="208" t="s">
        <v>651</v>
      </c>
      <c r="H308" s="209">
        <v>25.465</v>
      </c>
      <c r="I308" s="193"/>
      <c r="L308" s="189"/>
      <c r="M308" s="194"/>
      <c r="N308" s="195"/>
      <c r="O308" s="195"/>
      <c r="P308" s="195"/>
      <c r="Q308" s="195"/>
      <c r="R308" s="195"/>
      <c r="S308" s="195"/>
      <c r="T308" s="196"/>
      <c r="AT308" s="190" t="s">
        <v>129</v>
      </c>
      <c r="AU308" s="190" t="s">
        <v>78</v>
      </c>
      <c r="AV308" s="12" t="s">
        <v>78</v>
      </c>
      <c r="AW308" s="12" t="s">
        <v>6</v>
      </c>
      <c r="AX308" s="12" t="s">
        <v>71</v>
      </c>
      <c r="AY308" s="190" t="s">
        <v>119</v>
      </c>
    </row>
    <row r="309" spans="2:65" s="1" customFormat="1" ht="22.5" customHeight="1">
      <c r="B309" s="167"/>
      <c r="C309" s="168" t="s">
        <v>652</v>
      </c>
      <c r="D309" s="168" t="s">
        <v>122</v>
      </c>
      <c r="E309" s="169" t="s">
        <v>653</v>
      </c>
      <c r="F309" s="170" t="s">
        <v>654</v>
      </c>
      <c r="G309" s="171" t="s">
        <v>175</v>
      </c>
      <c r="H309" s="172">
        <v>11</v>
      </c>
      <c r="I309" s="173"/>
      <c r="J309" s="174">
        <f>ROUND(I309*H309,2)</f>
        <v>0</v>
      </c>
      <c r="K309" s="170" t="s">
        <v>126</v>
      </c>
      <c r="L309" s="39"/>
      <c r="M309" s="175" t="s">
        <v>5</v>
      </c>
      <c r="N309" s="176" t="s">
        <v>37</v>
      </c>
      <c r="O309" s="40"/>
      <c r="P309" s="177">
        <f>O309*H309</f>
        <v>0</v>
      </c>
      <c r="Q309" s="177">
        <v>0</v>
      </c>
      <c r="R309" s="177">
        <f>Q309*H309</f>
        <v>0</v>
      </c>
      <c r="S309" s="177">
        <v>2.9999999999999997E-4</v>
      </c>
      <c r="T309" s="178">
        <f>S309*H309</f>
        <v>3.2999999999999995E-3</v>
      </c>
      <c r="AR309" s="23" t="s">
        <v>176</v>
      </c>
      <c r="AT309" s="23" t="s">
        <v>122</v>
      </c>
      <c r="AU309" s="23" t="s">
        <v>78</v>
      </c>
      <c r="AY309" s="23" t="s">
        <v>119</v>
      </c>
      <c r="BE309" s="179">
        <f>IF(N309="základní",J309,0)</f>
        <v>0</v>
      </c>
      <c r="BF309" s="179">
        <f>IF(N309="snížená",J309,0)</f>
        <v>0</v>
      </c>
      <c r="BG309" s="179">
        <f>IF(N309="zákl. přenesená",J309,0)</f>
        <v>0</v>
      </c>
      <c r="BH309" s="179">
        <f>IF(N309="sníž. přenesená",J309,0)</f>
        <v>0</v>
      </c>
      <c r="BI309" s="179">
        <f>IF(N309="nulová",J309,0)</f>
        <v>0</v>
      </c>
      <c r="BJ309" s="23" t="s">
        <v>71</v>
      </c>
      <c r="BK309" s="179">
        <f>ROUND(I309*H309,2)</f>
        <v>0</v>
      </c>
      <c r="BL309" s="23" t="s">
        <v>176</v>
      </c>
      <c r="BM309" s="23" t="s">
        <v>655</v>
      </c>
    </row>
    <row r="310" spans="2:65" s="11" customFormat="1">
      <c r="B310" s="180"/>
      <c r="D310" s="181" t="s">
        <v>129</v>
      </c>
      <c r="E310" s="182" t="s">
        <v>5</v>
      </c>
      <c r="F310" s="183" t="s">
        <v>656</v>
      </c>
      <c r="H310" s="184" t="s">
        <v>5</v>
      </c>
      <c r="I310" s="185"/>
      <c r="L310" s="180"/>
      <c r="M310" s="186"/>
      <c r="N310" s="187"/>
      <c r="O310" s="187"/>
      <c r="P310" s="187"/>
      <c r="Q310" s="187"/>
      <c r="R310" s="187"/>
      <c r="S310" s="187"/>
      <c r="T310" s="188"/>
      <c r="AT310" s="184" t="s">
        <v>129</v>
      </c>
      <c r="AU310" s="184" t="s">
        <v>78</v>
      </c>
      <c r="AV310" s="11" t="s">
        <v>71</v>
      </c>
      <c r="AW310" s="11" t="s">
        <v>30</v>
      </c>
      <c r="AX310" s="11" t="s">
        <v>66</v>
      </c>
      <c r="AY310" s="184" t="s">
        <v>119</v>
      </c>
    </row>
    <row r="311" spans="2:65" s="12" customFormat="1">
      <c r="B311" s="189"/>
      <c r="D311" s="206" t="s">
        <v>129</v>
      </c>
      <c r="E311" s="207" t="s">
        <v>5</v>
      </c>
      <c r="F311" s="208" t="s">
        <v>657</v>
      </c>
      <c r="H311" s="209">
        <v>11</v>
      </c>
      <c r="I311" s="193"/>
      <c r="L311" s="189"/>
      <c r="M311" s="194"/>
      <c r="N311" s="195"/>
      <c r="O311" s="195"/>
      <c r="P311" s="195"/>
      <c r="Q311" s="195"/>
      <c r="R311" s="195"/>
      <c r="S311" s="195"/>
      <c r="T311" s="196"/>
      <c r="AT311" s="190" t="s">
        <v>129</v>
      </c>
      <c r="AU311" s="190" t="s">
        <v>78</v>
      </c>
      <c r="AV311" s="12" t="s">
        <v>78</v>
      </c>
      <c r="AW311" s="12" t="s">
        <v>30</v>
      </c>
      <c r="AX311" s="12" t="s">
        <v>71</v>
      </c>
      <c r="AY311" s="190" t="s">
        <v>119</v>
      </c>
    </row>
    <row r="312" spans="2:65" s="1" customFormat="1" ht="22.5" customHeight="1">
      <c r="B312" s="167"/>
      <c r="C312" s="168" t="s">
        <v>658</v>
      </c>
      <c r="D312" s="168" t="s">
        <v>122</v>
      </c>
      <c r="E312" s="169" t="s">
        <v>659</v>
      </c>
      <c r="F312" s="170" t="s">
        <v>660</v>
      </c>
      <c r="G312" s="171" t="s">
        <v>175</v>
      </c>
      <c r="H312" s="172">
        <v>16.5</v>
      </c>
      <c r="I312" s="173"/>
      <c r="J312" s="174">
        <f>ROUND(I312*H312,2)</f>
        <v>0</v>
      </c>
      <c r="K312" s="170" t="s">
        <v>126</v>
      </c>
      <c r="L312" s="39"/>
      <c r="M312" s="175" t="s">
        <v>5</v>
      </c>
      <c r="N312" s="176" t="s">
        <v>37</v>
      </c>
      <c r="O312" s="40"/>
      <c r="P312" s="177">
        <f>O312*H312</f>
        <v>0</v>
      </c>
      <c r="Q312" s="177">
        <v>3.0000000000000001E-5</v>
      </c>
      <c r="R312" s="177">
        <f>Q312*H312</f>
        <v>4.95E-4</v>
      </c>
      <c r="S312" s="177">
        <v>0</v>
      </c>
      <c r="T312" s="178">
        <f>S312*H312</f>
        <v>0</v>
      </c>
      <c r="AR312" s="23" t="s">
        <v>176</v>
      </c>
      <c r="AT312" s="23" t="s">
        <v>122</v>
      </c>
      <c r="AU312" s="23" t="s">
        <v>78</v>
      </c>
      <c r="AY312" s="23" t="s">
        <v>119</v>
      </c>
      <c r="BE312" s="179">
        <f>IF(N312="základní",J312,0)</f>
        <v>0</v>
      </c>
      <c r="BF312" s="179">
        <f>IF(N312="snížená",J312,0)</f>
        <v>0</v>
      </c>
      <c r="BG312" s="179">
        <f>IF(N312="zákl. přenesená",J312,0)</f>
        <v>0</v>
      </c>
      <c r="BH312" s="179">
        <f>IF(N312="sníž. přenesená",J312,0)</f>
        <v>0</v>
      </c>
      <c r="BI312" s="179">
        <f>IF(N312="nulová",J312,0)</f>
        <v>0</v>
      </c>
      <c r="BJ312" s="23" t="s">
        <v>71</v>
      </c>
      <c r="BK312" s="179">
        <f>ROUND(I312*H312,2)</f>
        <v>0</v>
      </c>
      <c r="BL312" s="23" t="s">
        <v>176</v>
      </c>
      <c r="BM312" s="23" t="s">
        <v>661</v>
      </c>
    </row>
    <row r="313" spans="2:65" s="11" customFormat="1">
      <c r="B313" s="180"/>
      <c r="D313" s="181" t="s">
        <v>129</v>
      </c>
      <c r="E313" s="182" t="s">
        <v>5</v>
      </c>
      <c r="F313" s="183" t="s">
        <v>662</v>
      </c>
      <c r="H313" s="184" t="s">
        <v>5</v>
      </c>
      <c r="I313" s="185"/>
      <c r="L313" s="180"/>
      <c r="M313" s="186"/>
      <c r="N313" s="187"/>
      <c r="O313" s="187"/>
      <c r="P313" s="187"/>
      <c r="Q313" s="187"/>
      <c r="R313" s="187"/>
      <c r="S313" s="187"/>
      <c r="T313" s="188"/>
      <c r="AT313" s="184" t="s">
        <v>129</v>
      </c>
      <c r="AU313" s="184" t="s">
        <v>78</v>
      </c>
      <c r="AV313" s="11" t="s">
        <v>71</v>
      </c>
      <c r="AW313" s="11" t="s">
        <v>30</v>
      </c>
      <c r="AX313" s="11" t="s">
        <v>66</v>
      </c>
      <c r="AY313" s="184" t="s">
        <v>119</v>
      </c>
    </row>
    <row r="314" spans="2:65" s="12" customFormat="1">
      <c r="B314" s="189"/>
      <c r="D314" s="206" t="s">
        <v>129</v>
      </c>
      <c r="E314" s="207" t="s">
        <v>5</v>
      </c>
      <c r="F314" s="208" t="s">
        <v>663</v>
      </c>
      <c r="H314" s="209">
        <v>16.5</v>
      </c>
      <c r="I314" s="193"/>
      <c r="L314" s="189"/>
      <c r="M314" s="194"/>
      <c r="N314" s="195"/>
      <c r="O314" s="195"/>
      <c r="P314" s="195"/>
      <c r="Q314" s="195"/>
      <c r="R314" s="195"/>
      <c r="S314" s="195"/>
      <c r="T314" s="196"/>
      <c r="AT314" s="190" t="s">
        <v>129</v>
      </c>
      <c r="AU314" s="190" t="s">
        <v>78</v>
      </c>
      <c r="AV314" s="12" t="s">
        <v>78</v>
      </c>
      <c r="AW314" s="12" t="s">
        <v>30</v>
      </c>
      <c r="AX314" s="12" t="s">
        <v>71</v>
      </c>
      <c r="AY314" s="190" t="s">
        <v>119</v>
      </c>
    </row>
    <row r="315" spans="2:65" s="1" customFormat="1" ht="22.5" customHeight="1">
      <c r="B315" s="167"/>
      <c r="C315" s="213" t="s">
        <v>664</v>
      </c>
      <c r="D315" s="213" t="s">
        <v>182</v>
      </c>
      <c r="E315" s="214" t="s">
        <v>665</v>
      </c>
      <c r="F315" s="215" t="s">
        <v>666</v>
      </c>
      <c r="G315" s="216" t="s">
        <v>175</v>
      </c>
      <c r="H315" s="217">
        <v>16.829999999999998</v>
      </c>
      <c r="I315" s="218"/>
      <c r="J315" s="219">
        <f>ROUND(I315*H315,2)</f>
        <v>0</v>
      </c>
      <c r="K315" s="215" t="s">
        <v>126</v>
      </c>
      <c r="L315" s="220"/>
      <c r="M315" s="221" t="s">
        <v>5</v>
      </c>
      <c r="N315" s="222" t="s">
        <v>37</v>
      </c>
      <c r="O315" s="40"/>
      <c r="P315" s="177">
        <f>O315*H315</f>
        <v>0</v>
      </c>
      <c r="Q315" s="177">
        <v>3.8000000000000002E-4</v>
      </c>
      <c r="R315" s="177">
        <f>Q315*H315</f>
        <v>6.3953999999999999E-3</v>
      </c>
      <c r="S315" s="177">
        <v>0</v>
      </c>
      <c r="T315" s="178">
        <f>S315*H315</f>
        <v>0</v>
      </c>
      <c r="AR315" s="23" t="s">
        <v>185</v>
      </c>
      <c r="AT315" s="23" t="s">
        <v>182</v>
      </c>
      <c r="AU315" s="23" t="s">
        <v>78</v>
      </c>
      <c r="AY315" s="23" t="s">
        <v>119</v>
      </c>
      <c r="BE315" s="179">
        <f>IF(N315="základní",J315,0)</f>
        <v>0</v>
      </c>
      <c r="BF315" s="179">
        <f>IF(N315="snížená",J315,0)</f>
        <v>0</v>
      </c>
      <c r="BG315" s="179">
        <f>IF(N315="zákl. přenesená",J315,0)</f>
        <v>0</v>
      </c>
      <c r="BH315" s="179">
        <f>IF(N315="sníž. přenesená",J315,0)</f>
        <v>0</v>
      </c>
      <c r="BI315" s="179">
        <f>IF(N315="nulová",J315,0)</f>
        <v>0</v>
      </c>
      <c r="BJ315" s="23" t="s">
        <v>71</v>
      </c>
      <c r="BK315" s="179">
        <f>ROUND(I315*H315,2)</f>
        <v>0</v>
      </c>
      <c r="BL315" s="23" t="s">
        <v>176</v>
      </c>
      <c r="BM315" s="23" t="s">
        <v>667</v>
      </c>
    </row>
    <row r="316" spans="2:65" s="12" customFormat="1">
      <c r="B316" s="189"/>
      <c r="D316" s="206" t="s">
        <v>129</v>
      </c>
      <c r="F316" s="208" t="s">
        <v>668</v>
      </c>
      <c r="H316" s="209">
        <v>16.829999999999998</v>
      </c>
      <c r="I316" s="193"/>
      <c r="L316" s="189"/>
      <c r="M316" s="194"/>
      <c r="N316" s="195"/>
      <c r="O316" s="195"/>
      <c r="P316" s="195"/>
      <c r="Q316" s="195"/>
      <c r="R316" s="195"/>
      <c r="S316" s="195"/>
      <c r="T316" s="196"/>
      <c r="AT316" s="190" t="s">
        <v>129</v>
      </c>
      <c r="AU316" s="190" t="s">
        <v>78</v>
      </c>
      <c r="AV316" s="12" t="s">
        <v>78</v>
      </c>
      <c r="AW316" s="12" t="s">
        <v>6</v>
      </c>
      <c r="AX316" s="12" t="s">
        <v>71</v>
      </c>
      <c r="AY316" s="190" t="s">
        <v>119</v>
      </c>
    </row>
    <row r="317" spans="2:65" s="1" customFormat="1" ht="22.5" customHeight="1">
      <c r="B317" s="167"/>
      <c r="C317" s="168" t="s">
        <v>669</v>
      </c>
      <c r="D317" s="168" t="s">
        <v>122</v>
      </c>
      <c r="E317" s="169" t="s">
        <v>670</v>
      </c>
      <c r="F317" s="170" t="s">
        <v>671</v>
      </c>
      <c r="G317" s="171" t="s">
        <v>175</v>
      </c>
      <c r="H317" s="172">
        <v>10.9</v>
      </c>
      <c r="I317" s="173"/>
      <c r="J317" s="174">
        <f>ROUND(I317*H317,2)</f>
        <v>0</v>
      </c>
      <c r="K317" s="170" t="s">
        <v>126</v>
      </c>
      <c r="L317" s="39"/>
      <c r="M317" s="175" t="s">
        <v>5</v>
      </c>
      <c r="N317" s="176" t="s">
        <v>37</v>
      </c>
      <c r="O317" s="40"/>
      <c r="P317" s="177">
        <f>O317*H317</f>
        <v>0</v>
      </c>
      <c r="Q317" s="177">
        <v>0</v>
      </c>
      <c r="R317" s="177">
        <f>Q317*H317</f>
        <v>0</v>
      </c>
      <c r="S317" s="177">
        <v>2.9999999999999997E-4</v>
      </c>
      <c r="T317" s="178">
        <f>S317*H317</f>
        <v>3.2699999999999999E-3</v>
      </c>
      <c r="AR317" s="23" t="s">
        <v>176</v>
      </c>
      <c r="AT317" s="23" t="s">
        <v>122</v>
      </c>
      <c r="AU317" s="23" t="s">
        <v>78</v>
      </c>
      <c r="AY317" s="23" t="s">
        <v>119</v>
      </c>
      <c r="BE317" s="179">
        <f>IF(N317="základní",J317,0)</f>
        <v>0</v>
      </c>
      <c r="BF317" s="179">
        <f>IF(N317="snížená",J317,0)</f>
        <v>0</v>
      </c>
      <c r="BG317" s="179">
        <f>IF(N317="zákl. přenesená",J317,0)</f>
        <v>0</v>
      </c>
      <c r="BH317" s="179">
        <f>IF(N317="sníž. přenesená",J317,0)</f>
        <v>0</v>
      </c>
      <c r="BI317" s="179">
        <f>IF(N317="nulová",J317,0)</f>
        <v>0</v>
      </c>
      <c r="BJ317" s="23" t="s">
        <v>71</v>
      </c>
      <c r="BK317" s="179">
        <f>ROUND(I317*H317,2)</f>
        <v>0</v>
      </c>
      <c r="BL317" s="23" t="s">
        <v>176</v>
      </c>
      <c r="BM317" s="23" t="s">
        <v>672</v>
      </c>
    </row>
    <row r="318" spans="2:65" s="11" customFormat="1">
      <c r="B318" s="180"/>
      <c r="D318" s="181" t="s">
        <v>129</v>
      </c>
      <c r="E318" s="182" t="s">
        <v>5</v>
      </c>
      <c r="F318" s="183" t="s">
        <v>673</v>
      </c>
      <c r="H318" s="184" t="s">
        <v>5</v>
      </c>
      <c r="I318" s="185"/>
      <c r="L318" s="180"/>
      <c r="M318" s="186"/>
      <c r="N318" s="187"/>
      <c r="O318" s="187"/>
      <c r="P318" s="187"/>
      <c r="Q318" s="187"/>
      <c r="R318" s="187"/>
      <c r="S318" s="187"/>
      <c r="T318" s="188"/>
      <c r="AT318" s="184" t="s">
        <v>129</v>
      </c>
      <c r="AU318" s="184" t="s">
        <v>78</v>
      </c>
      <c r="AV318" s="11" t="s">
        <v>71</v>
      </c>
      <c r="AW318" s="11" t="s">
        <v>30</v>
      </c>
      <c r="AX318" s="11" t="s">
        <v>66</v>
      </c>
      <c r="AY318" s="184" t="s">
        <v>119</v>
      </c>
    </row>
    <row r="319" spans="2:65" s="12" customFormat="1">
      <c r="B319" s="189"/>
      <c r="D319" s="206" t="s">
        <v>129</v>
      </c>
      <c r="E319" s="207" t="s">
        <v>5</v>
      </c>
      <c r="F319" s="208" t="s">
        <v>674</v>
      </c>
      <c r="H319" s="209">
        <v>10.9</v>
      </c>
      <c r="I319" s="193"/>
      <c r="L319" s="189"/>
      <c r="M319" s="194"/>
      <c r="N319" s="195"/>
      <c r="O319" s="195"/>
      <c r="P319" s="195"/>
      <c r="Q319" s="195"/>
      <c r="R319" s="195"/>
      <c r="S319" s="195"/>
      <c r="T319" s="196"/>
      <c r="AT319" s="190" t="s">
        <v>129</v>
      </c>
      <c r="AU319" s="190" t="s">
        <v>78</v>
      </c>
      <c r="AV319" s="12" t="s">
        <v>78</v>
      </c>
      <c r="AW319" s="12" t="s">
        <v>30</v>
      </c>
      <c r="AX319" s="12" t="s">
        <v>71</v>
      </c>
      <c r="AY319" s="190" t="s">
        <v>119</v>
      </c>
    </row>
    <row r="320" spans="2:65" s="1" customFormat="1" ht="31.5" customHeight="1">
      <c r="B320" s="167"/>
      <c r="C320" s="168" t="s">
        <v>675</v>
      </c>
      <c r="D320" s="168" t="s">
        <v>122</v>
      </c>
      <c r="E320" s="169" t="s">
        <v>676</v>
      </c>
      <c r="F320" s="170" t="s">
        <v>677</v>
      </c>
      <c r="G320" s="171" t="s">
        <v>149</v>
      </c>
      <c r="H320" s="172">
        <v>0.374</v>
      </c>
      <c r="I320" s="173"/>
      <c r="J320" s="174">
        <f>ROUND(I320*H320,2)</f>
        <v>0</v>
      </c>
      <c r="K320" s="170" t="s">
        <v>126</v>
      </c>
      <c r="L320" s="39"/>
      <c r="M320" s="175" t="s">
        <v>5</v>
      </c>
      <c r="N320" s="176" t="s">
        <v>37</v>
      </c>
      <c r="O320" s="40"/>
      <c r="P320" s="177">
        <f>O320*H320</f>
        <v>0</v>
      </c>
      <c r="Q320" s="177">
        <v>0</v>
      </c>
      <c r="R320" s="177">
        <f>Q320*H320</f>
        <v>0</v>
      </c>
      <c r="S320" s="177">
        <v>0</v>
      </c>
      <c r="T320" s="178">
        <f>S320*H320</f>
        <v>0</v>
      </c>
      <c r="AR320" s="23" t="s">
        <v>176</v>
      </c>
      <c r="AT320" s="23" t="s">
        <v>122</v>
      </c>
      <c r="AU320" s="23" t="s">
        <v>78</v>
      </c>
      <c r="AY320" s="23" t="s">
        <v>119</v>
      </c>
      <c r="BE320" s="179">
        <f>IF(N320="základní",J320,0)</f>
        <v>0</v>
      </c>
      <c r="BF320" s="179">
        <f>IF(N320="snížená",J320,0)</f>
        <v>0</v>
      </c>
      <c r="BG320" s="179">
        <f>IF(N320="zákl. přenesená",J320,0)</f>
        <v>0</v>
      </c>
      <c r="BH320" s="179">
        <f>IF(N320="sníž. přenesená",J320,0)</f>
        <v>0</v>
      </c>
      <c r="BI320" s="179">
        <f>IF(N320="nulová",J320,0)</f>
        <v>0</v>
      </c>
      <c r="BJ320" s="23" t="s">
        <v>71</v>
      </c>
      <c r="BK320" s="179">
        <f>ROUND(I320*H320,2)</f>
        <v>0</v>
      </c>
      <c r="BL320" s="23" t="s">
        <v>176</v>
      </c>
      <c r="BM320" s="23" t="s">
        <v>678</v>
      </c>
    </row>
    <row r="321" spans="2:65" s="1" customFormat="1" ht="44.25" customHeight="1">
      <c r="B321" s="167"/>
      <c r="C321" s="168" t="s">
        <v>679</v>
      </c>
      <c r="D321" s="168" t="s">
        <v>122</v>
      </c>
      <c r="E321" s="169" t="s">
        <v>680</v>
      </c>
      <c r="F321" s="170" t="s">
        <v>681</v>
      </c>
      <c r="G321" s="171" t="s">
        <v>149</v>
      </c>
      <c r="H321" s="172">
        <v>0.374</v>
      </c>
      <c r="I321" s="173"/>
      <c r="J321" s="174">
        <f>ROUND(I321*H321,2)</f>
        <v>0</v>
      </c>
      <c r="K321" s="170" t="s">
        <v>126</v>
      </c>
      <c r="L321" s="39"/>
      <c r="M321" s="175" t="s">
        <v>5</v>
      </c>
      <c r="N321" s="176" t="s">
        <v>37</v>
      </c>
      <c r="O321" s="40"/>
      <c r="P321" s="177">
        <f>O321*H321</f>
        <v>0</v>
      </c>
      <c r="Q321" s="177">
        <v>0</v>
      </c>
      <c r="R321" s="177">
        <f>Q321*H321</f>
        <v>0</v>
      </c>
      <c r="S321" s="177">
        <v>0</v>
      </c>
      <c r="T321" s="178">
        <f>S321*H321</f>
        <v>0</v>
      </c>
      <c r="AR321" s="23" t="s">
        <v>176</v>
      </c>
      <c r="AT321" s="23" t="s">
        <v>122</v>
      </c>
      <c r="AU321" s="23" t="s">
        <v>78</v>
      </c>
      <c r="AY321" s="23" t="s">
        <v>119</v>
      </c>
      <c r="BE321" s="179">
        <f>IF(N321="základní",J321,0)</f>
        <v>0</v>
      </c>
      <c r="BF321" s="179">
        <f>IF(N321="snížená",J321,0)</f>
        <v>0</v>
      </c>
      <c r="BG321" s="179">
        <f>IF(N321="zákl. přenesená",J321,0)</f>
        <v>0</v>
      </c>
      <c r="BH321" s="179">
        <f>IF(N321="sníž. přenesená",J321,0)</f>
        <v>0</v>
      </c>
      <c r="BI321" s="179">
        <f>IF(N321="nulová",J321,0)</f>
        <v>0</v>
      </c>
      <c r="BJ321" s="23" t="s">
        <v>71</v>
      </c>
      <c r="BK321" s="179">
        <f>ROUND(I321*H321,2)</f>
        <v>0</v>
      </c>
      <c r="BL321" s="23" t="s">
        <v>176</v>
      </c>
      <c r="BM321" s="23" t="s">
        <v>682</v>
      </c>
    </row>
    <row r="322" spans="2:65" s="10" customFormat="1" ht="29.85" customHeight="1">
      <c r="B322" s="153"/>
      <c r="D322" s="164" t="s">
        <v>65</v>
      </c>
      <c r="E322" s="165" t="s">
        <v>683</v>
      </c>
      <c r="F322" s="165" t="s">
        <v>684</v>
      </c>
      <c r="I322" s="156"/>
      <c r="J322" s="166">
        <f>BK322</f>
        <v>0</v>
      </c>
      <c r="L322" s="153"/>
      <c r="M322" s="158"/>
      <c r="N322" s="159"/>
      <c r="O322" s="159"/>
      <c r="P322" s="160">
        <f>SUM(P323:P347)</f>
        <v>0</v>
      </c>
      <c r="Q322" s="159"/>
      <c r="R322" s="160">
        <f>SUM(R323:R347)</f>
        <v>0.1050285</v>
      </c>
      <c r="S322" s="159"/>
      <c r="T322" s="161">
        <f>SUM(T323:T347)</f>
        <v>0</v>
      </c>
      <c r="AR322" s="154" t="s">
        <v>78</v>
      </c>
      <c r="AT322" s="162" t="s">
        <v>65</v>
      </c>
      <c r="AU322" s="162" t="s">
        <v>71</v>
      </c>
      <c r="AY322" s="154" t="s">
        <v>119</v>
      </c>
      <c r="BK322" s="163">
        <f>SUM(BK323:BK347)</f>
        <v>0</v>
      </c>
    </row>
    <row r="323" spans="2:65" s="1" customFormat="1" ht="22.5" customHeight="1">
      <c r="B323" s="167"/>
      <c r="C323" s="168" t="s">
        <v>685</v>
      </c>
      <c r="D323" s="168" t="s">
        <v>122</v>
      </c>
      <c r="E323" s="169" t="s">
        <v>686</v>
      </c>
      <c r="F323" s="170" t="s">
        <v>687</v>
      </c>
      <c r="G323" s="171" t="s">
        <v>125</v>
      </c>
      <c r="H323" s="172">
        <v>178.43700000000001</v>
      </c>
      <c r="I323" s="173"/>
      <c r="J323" s="174">
        <f>ROUND(I323*H323,2)</f>
        <v>0</v>
      </c>
      <c r="K323" s="170" t="s">
        <v>126</v>
      </c>
      <c r="L323" s="39"/>
      <c r="M323" s="175" t="s">
        <v>5</v>
      </c>
      <c r="N323" s="176" t="s">
        <v>37</v>
      </c>
      <c r="O323" s="40"/>
      <c r="P323" s="177">
        <f>O323*H323</f>
        <v>0</v>
      </c>
      <c r="Q323" s="177">
        <v>0</v>
      </c>
      <c r="R323" s="177">
        <f>Q323*H323</f>
        <v>0</v>
      </c>
      <c r="S323" s="177">
        <v>0</v>
      </c>
      <c r="T323" s="178">
        <f>S323*H323</f>
        <v>0</v>
      </c>
      <c r="AR323" s="23" t="s">
        <v>176</v>
      </c>
      <c r="AT323" s="23" t="s">
        <v>122</v>
      </c>
      <c r="AU323" s="23" t="s">
        <v>78</v>
      </c>
      <c r="AY323" s="23" t="s">
        <v>119</v>
      </c>
      <c r="BE323" s="179">
        <f>IF(N323="základní",J323,0)</f>
        <v>0</v>
      </c>
      <c r="BF323" s="179">
        <f>IF(N323="snížená",J323,0)</f>
        <v>0</v>
      </c>
      <c r="BG323" s="179">
        <f>IF(N323="zákl. přenesená",J323,0)</f>
        <v>0</v>
      </c>
      <c r="BH323" s="179">
        <f>IF(N323="sníž. přenesená",J323,0)</f>
        <v>0</v>
      </c>
      <c r="BI323" s="179">
        <f>IF(N323="nulová",J323,0)</f>
        <v>0</v>
      </c>
      <c r="BJ323" s="23" t="s">
        <v>71</v>
      </c>
      <c r="BK323" s="179">
        <f>ROUND(I323*H323,2)</f>
        <v>0</v>
      </c>
      <c r="BL323" s="23" t="s">
        <v>176</v>
      </c>
      <c r="BM323" s="23" t="s">
        <v>688</v>
      </c>
    </row>
    <row r="324" spans="2:65" s="11" customFormat="1">
      <c r="B324" s="180"/>
      <c r="D324" s="181" t="s">
        <v>129</v>
      </c>
      <c r="E324" s="182" t="s">
        <v>5</v>
      </c>
      <c r="F324" s="183" t="s">
        <v>689</v>
      </c>
      <c r="H324" s="184" t="s">
        <v>5</v>
      </c>
      <c r="I324" s="185"/>
      <c r="L324" s="180"/>
      <c r="M324" s="186"/>
      <c r="N324" s="187"/>
      <c r="O324" s="187"/>
      <c r="P324" s="187"/>
      <c r="Q324" s="187"/>
      <c r="R324" s="187"/>
      <c r="S324" s="187"/>
      <c r="T324" s="188"/>
      <c r="AT324" s="184" t="s">
        <v>129</v>
      </c>
      <c r="AU324" s="184" t="s">
        <v>78</v>
      </c>
      <c r="AV324" s="11" t="s">
        <v>71</v>
      </c>
      <c r="AW324" s="11" t="s">
        <v>30</v>
      </c>
      <c r="AX324" s="11" t="s">
        <v>66</v>
      </c>
      <c r="AY324" s="184" t="s">
        <v>119</v>
      </c>
    </row>
    <row r="325" spans="2:65" s="11" customFormat="1">
      <c r="B325" s="180"/>
      <c r="D325" s="181" t="s">
        <v>129</v>
      </c>
      <c r="E325" s="182" t="s">
        <v>5</v>
      </c>
      <c r="F325" s="183" t="s">
        <v>690</v>
      </c>
      <c r="H325" s="184" t="s">
        <v>5</v>
      </c>
      <c r="I325" s="185"/>
      <c r="L325" s="180"/>
      <c r="M325" s="186"/>
      <c r="N325" s="187"/>
      <c r="O325" s="187"/>
      <c r="P325" s="187"/>
      <c r="Q325" s="187"/>
      <c r="R325" s="187"/>
      <c r="S325" s="187"/>
      <c r="T325" s="188"/>
      <c r="AT325" s="184" t="s">
        <v>129</v>
      </c>
      <c r="AU325" s="184" t="s">
        <v>78</v>
      </c>
      <c r="AV325" s="11" t="s">
        <v>71</v>
      </c>
      <c r="AW325" s="11" t="s">
        <v>30</v>
      </c>
      <c r="AX325" s="11" t="s">
        <v>66</v>
      </c>
      <c r="AY325" s="184" t="s">
        <v>119</v>
      </c>
    </row>
    <row r="326" spans="2:65" s="12" customFormat="1">
      <c r="B326" s="189"/>
      <c r="D326" s="181" t="s">
        <v>129</v>
      </c>
      <c r="E326" s="190" t="s">
        <v>5</v>
      </c>
      <c r="F326" s="191" t="s">
        <v>937</v>
      </c>
      <c r="H326" s="192">
        <v>222.43700000000001</v>
      </c>
      <c r="I326" s="193"/>
      <c r="L326" s="189"/>
      <c r="M326" s="194"/>
      <c r="N326" s="195"/>
      <c r="O326" s="195"/>
      <c r="P326" s="195"/>
      <c r="Q326" s="195"/>
      <c r="R326" s="195"/>
      <c r="S326" s="195"/>
      <c r="T326" s="196"/>
      <c r="AT326" s="190" t="s">
        <v>129</v>
      </c>
      <c r="AU326" s="190" t="s">
        <v>78</v>
      </c>
      <c r="AV326" s="12" t="s">
        <v>78</v>
      </c>
      <c r="AW326" s="12" t="s">
        <v>30</v>
      </c>
      <c r="AX326" s="12" t="s">
        <v>66</v>
      </c>
      <c r="AY326" s="190" t="s">
        <v>119</v>
      </c>
    </row>
    <row r="327" spans="2:65" s="12" customFormat="1">
      <c r="B327" s="189"/>
      <c r="D327" s="181" t="s">
        <v>129</v>
      </c>
      <c r="E327" s="190" t="s">
        <v>5</v>
      </c>
      <c r="F327" s="191" t="s">
        <v>691</v>
      </c>
      <c r="H327" s="192">
        <v>-44</v>
      </c>
      <c r="I327" s="193"/>
      <c r="L327" s="189"/>
      <c r="M327" s="194"/>
      <c r="N327" s="195"/>
      <c r="O327" s="195"/>
      <c r="P327" s="195"/>
      <c r="Q327" s="195"/>
      <c r="R327" s="195"/>
      <c r="S327" s="195"/>
      <c r="T327" s="196"/>
      <c r="AT327" s="190" t="s">
        <v>129</v>
      </c>
      <c r="AU327" s="190" t="s">
        <v>78</v>
      </c>
      <c r="AV327" s="12" t="s">
        <v>78</v>
      </c>
      <c r="AW327" s="12" t="s">
        <v>30</v>
      </c>
      <c r="AX327" s="12" t="s">
        <v>66</v>
      </c>
      <c r="AY327" s="190" t="s">
        <v>119</v>
      </c>
    </row>
    <row r="328" spans="2:65" s="13" customFormat="1">
      <c r="B328" s="197"/>
      <c r="D328" s="206" t="s">
        <v>129</v>
      </c>
      <c r="E328" s="210" t="s">
        <v>5</v>
      </c>
      <c r="F328" s="211" t="s">
        <v>133</v>
      </c>
      <c r="H328" s="212">
        <v>178.43700000000001</v>
      </c>
      <c r="I328" s="201"/>
      <c r="L328" s="197"/>
      <c r="M328" s="202"/>
      <c r="N328" s="203"/>
      <c r="O328" s="203"/>
      <c r="P328" s="203"/>
      <c r="Q328" s="203"/>
      <c r="R328" s="203"/>
      <c r="S328" s="203"/>
      <c r="T328" s="204"/>
      <c r="AT328" s="205" t="s">
        <v>129</v>
      </c>
      <c r="AU328" s="205" t="s">
        <v>78</v>
      </c>
      <c r="AV328" s="13" t="s">
        <v>127</v>
      </c>
      <c r="AW328" s="13" t="s">
        <v>30</v>
      </c>
      <c r="AX328" s="13" t="s">
        <v>71</v>
      </c>
      <c r="AY328" s="205" t="s">
        <v>119</v>
      </c>
    </row>
    <row r="329" spans="2:65" s="1" customFormat="1" ht="22.5" customHeight="1">
      <c r="B329" s="167"/>
      <c r="C329" s="168" t="s">
        <v>692</v>
      </c>
      <c r="D329" s="168" t="s">
        <v>122</v>
      </c>
      <c r="E329" s="169" t="s">
        <v>693</v>
      </c>
      <c r="F329" s="170" t="s">
        <v>694</v>
      </c>
      <c r="G329" s="171" t="s">
        <v>125</v>
      </c>
      <c r="H329" s="172">
        <v>210.05699999999999</v>
      </c>
      <c r="I329" s="173"/>
      <c r="J329" s="174">
        <f>ROUND(I329*H329,2)</f>
        <v>0</v>
      </c>
      <c r="K329" s="170" t="s">
        <v>126</v>
      </c>
      <c r="L329" s="39"/>
      <c r="M329" s="175" t="s">
        <v>5</v>
      </c>
      <c r="N329" s="176" t="s">
        <v>37</v>
      </c>
      <c r="O329" s="40"/>
      <c r="P329" s="177">
        <f>O329*H329</f>
        <v>0</v>
      </c>
      <c r="Q329" s="177">
        <v>2.0000000000000001E-4</v>
      </c>
      <c r="R329" s="177">
        <f>Q329*H329</f>
        <v>4.2011399999999997E-2</v>
      </c>
      <c r="S329" s="177">
        <v>0</v>
      </c>
      <c r="T329" s="178">
        <f>S329*H329</f>
        <v>0</v>
      </c>
      <c r="AR329" s="23" t="s">
        <v>176</v>
      </c>
      <c r="AT329" s="23" t="s">
        <v>122</v>
      </c>
      <c r="AU329" s="23" t="s">
        <v>78</v>
      </c>
      <c r="AY329" s="23" t="s">
        <v>119</v>
      </c>
      <c r="BE329" s="179">
        <f>IF(N329="základní",J329,0)</f>
        <v>0</v>
      </c>
      <c r="BF329" s="179">
        <f>IF(N329="snížená",J329,0)</f>
        <v>0</v>
      </c>
      <c r="BG329" s="179">
        <f>IF(N329="zákl. přenesená",J329,0)</f>
        <v>0</v>
      </c>
      <c r="BH329" s="179">
        <f>IF(N329="sníž. přenesená",J329,0)</f>
        <v>0</v>
      </c>
      <c r="BI329" s="179">
        <f>IF(N329="nulová",J329,0)</f>
        <v>0</v>
      </c>
      <c r="BJ329" s="23" t="s">
        <v>71</v>
      </c>
      <c r="BK329" s="179">
        <f>ROUND(I329*H329,2)</f>
        <v>0</v>
      </c>
      <c r="BL329" s="23" t="s">
        <v>176</v>
      </c>
      <c r="BM329" s="23" t="s">
        <v>695</v>
      </c>
    </row>
    <row r="330" spans="2:65" s="11" customFormat="1">
      <c r="B330" s="180"/>
      <c r="D330" s="181" t="s">
        <v>129</v>
      </c>
      <c r="E330" s="182" t="s">
        <v>5</v>
      </c>
      <c r="F330" s="183" t="s">
        <v>689</v>
      </c>
      <c r="H330" s="184" t="s">
        <v>5</v>
      </c>
      <c r="I330" s="185"/>
      <c r="L330" s="180"/>
      <c r="M330" s="186"/>
      <c r="N330" s="187"/>
      <c r="O330" s="187"/>
      <c r="P330" s="187"/>
      <c r="Q330" s="187"/>
      <c r="R330" s="187"/>
      <c r="S330" s="187"/>
      <c r="T330" s="188"/>
      <c r="AT330" s="184" t="s">
        <v>129</v>
      </c>
      <c r="AU330" s="184" t="s">
        <v>78</v>
      </c>
      <c r="AV330" s="11" t="s">
        <v>71</v>
      </c>
      <c r="AW330" s="11" t="s">
        <v>30</v>
      </c>
      <c r="AX330" s="11" t="s">
        <v>66</v>
      </c>
      <c r="AY330" s="184" t="s">
        <v>119</v>
      </c>
    </row>
    <row r="331" spans="2:65" s="11" customFormat="1">
      <c r="B331" s="180"/>
      <c r="D331" s="181" t="s">
        <v>129</v>
      </c>
      <c r="E331" s="182" t="s">
        <v>5</v>
      </c>
      <c r="F331" s="183" t="s">
        <v>690</v>
      </c>
      <c r="H331" s="184" t="s">
        <v>5</v>
      </c>
      <c r="I331" s="185"/>
      <c r="L331" s="180"/>
      <c r="M331" s="186"/>
      <c r="N331" s="187"/>
      <c r="O331" s="187"/>
      <c r="P331" s="187"/>
      <c r="Q331" s="187"/>
      <c r="R331" s="187"/>
      <c r="S331" s="187"/>
      <c r="T331" s="188"/>
      <c r="AT331" s="184" t="s">
        <v>129</v>
      </c>
      <c r="AU331" s="184" t="s">
        <v>78</v>
      </c>
      <c r="AV331" s="11" t="s">
        <v>71</v>
      </c>
      <c r="AW331" s="11" t="s">
        <v>30</v>
      </c>
      <c r="AX331" s="11" t="s">
        <v>66</v>
      </c>
      <c r="AY331" s="184" t="s">
        <v>119</v>
      </c>
    </row>
    <row r="332" spans="2:65" s="12" customFormat="1">
      <c r="B332" s="189"/>
      <c r="D332" s="181" t="s">
        <v>129</v>
      </c>
      <c r="E332" s="190" t="s">
        <v>5</v>
      </c>
      <c r="F332" s="191" t="s">
        <v>937</v>
      </c>
      <c r="H332" s="192">
        <v>222.43700000000001</v>
      </c>
      <c r="I332" s="193"/>
      <c r="L332" s="189"/>
      <c r="M332" s="194"/>
      <c r="N332" s="195"/>
      <c r="O332" s="195"/>
      <c r="P332" s="195"/>
      <c r="Q332" s="195"/>
      <c r="R332" s="195"/>
      <c r="S332" s="195"/>
      <c r="T332" s="196"/>
      <c r="AT332" s="190" t="s">
        <v>129</v>
      </c>
      <c r="AU332" s="190" t="s">
        <v>78</v>
      </c>
      <c r="AV332" s="12" t="s">
        <v>78</v>
      </c>
      <c r="AW332" s="12" t="s">
        <v>30</v>
      </c>
      <c r="AX332" s="12" t="s">
        <v>66</v>
      </c>
      <c r="AY332" s="190" t="s">
        <v>119</v>
      </c>
    </row>
    <row r="333" spans="2:65" s="12" customFormat="1">
      <c r="B333" s="189"/>
      <c r="D333" s="181" t="s">
        <v>129</v>
      </c>
      <c r="E333" s="190" t="s">
        <v>5</v>
      </c>
      <c r="F333" s="191" t="s">
        <v>696</v>
      </c>
      <c r="H333" s="192">
        <v>12.311999999999999</v>
      </c>
      <c r="I333" s="193"/>
      <c r="L333" s="189"/>
      <c r="M333" s="194"/>
      <c r="N333" s="195"/>
      <c r="O333" s="195"/>
      <c r="P333" s="195"/>
      <c r="Q333" s="195"/>
      <c r="R333" s="195"/>
      <c r="S333" s="195"/>
      <c r="T333" s="196"/>
      <c r="AT333" s="190" t="s">
        <v>129</v>
      </c>
      <c r="AU333" s="190" t="s">
        <v>78</v>
      </c>
      <c r="AV333" s="12" t="s">
        <v>78</v>
      </c>
      <c r="AW333" s="12" t="s">
        <v>30</v>
      </c>
      <c r="AX333" s="12" t="s">
        <v>66</v>
      </c>
      <c r="AY333" s="190" t="s">
        <v>119</v>
      </c>
    </row>
    <row r="334" spans="2:65" s="12" customFormat="1">
      <c r="B334" s="189"/>
      <c r="D334" s="181" t="s">
        <v>129</v>
      </c>
      <c r="E334" s="190" t="s">
        <v>5</v>
      </c>
      <c r="F334" s="191" t="s">
        <v>691</v>
      </c>
      <c r="H334" s="192">
        <v>-44</v>
      </c>
      <c r="I334" s="193"/>
      <c r="L334" s="189"/>
      <c r="M334" s="194"/>
      <c r="N334" s="195"/>
      <c r="O334" s="195"/>
      <c r="P334" s="195"/>
      <c r="Q334" s="195"/>
      <c r="R334" s="195"/>
      <c r="S334" s="195"/>
      <c r="T334" s="196"/>
      <c r="AT334" s="190" t="s">
        <v>129</v>
      </c>
      <c r="AU334" s="190" t="s">
        <v>78</v>
      </c>
      <c r="AV334" s="12" t="s">
        <v>78</v>
      </c>
      <c r="AW334" s="12" t="s">
        <v>30</v>
      </c>
      <c r="AX334" s="12" t="s">
        <v>66</v>
      </c>
      <c r="AY334" s="190" t="s">
        <v>119</v>
      </c>
    </row>
    <row r="335" spans="2:65" s="11" customFormat="1">
      <c r="B335" s="180"/>
      <c r="D335" s="181" t="s">
        <v>129</v>
      </c>
      <c r="E335" s="182" t="s">
        <v>5</v>
      </c>
      <c r="F335" s="183" t="s">
        <v>697</v>
      </c>
      <c r="H335" s="184" t="s">
        <v>5</v>
      </c>
      <c r="I335" s="185"/>
      <c r="L335" s="180"/>
      <c r="M335" s="186"/>
      <c r="N335" s="187"/>
      <c r="O335" s="187"/>
      <c r="P335" s="187"/>
      <c r="Q335" s="187"/>
      <c r="R335" s="187"/>
      <c r="S335" s="187"/>
      <c r="T335" s="188"/>
      <c r="AT335" s="184" t="s">
        <v>129</v>
      </c>
      <c r="AU335" s="184" t="s">
        <v>78</v>
      </c>
      <c r="AV335" s="11" t="s">
        <v>71</v>
      </c>
      <c r="AW335" s="11" t="s">
        <v>30</v>
      </c>
      <c r="AX335" s="11" t="s">
        <v>66</v>
      </c>
      <c r="AY335" s="184" t="s">
        <v>119</v>
      </c>
    </row>
    <row r="336" spans="2:65" s="12" customFormat="1">
      <c r="B336" s="189"/>
      <c r="D336" s="181" t="s">
        <v>129</v>
      </c>
      <c r="E336" s="190" t="s">
        <v>5</v>
      </c>
      <c r="F336" s="191" t="s">
        <v>535</v>
      </c>
      <c r="H336" s="192">
        <v>19.308</v>
      </c>
      <c r="I336" s="193"/>
      <c r="L336" s="189"/>
      <c r="M336" s="194"/>
      <c r="N336" s="195"/>
      <c r="O336" s="195"/>
      <c r="P336" s="195"/>
      <c r="Q336" s="195"/>
      <c r="R336" s="195"/>
      <c r="S336" s="195"/>
      <c r="T336" s="196"/>
      <c r="AT336" s="190" t="s">
        <v>129</v>
      </c>
      <c r="AU336" s="190" t="s">
        <v>78</v>
      </c>
      <c r="AV336" s="12" t="s">
        <v>78</v>
      </c>
      <c r="AW336" s="12" t="s">
        <v>30</v>
      </c>
      <c r="AX336" s="12" t="s">
        <v>66</v>
      </c>
      <c r="AY336" s="190" t="s">
        <v>119</v>
      </c>
    </row>
    <row r="337" spans="2:65" s="13" customFormat="1">
      <c r="B337" s="197"/>
      <c r="D337" s="206" t="s">
        <v>129</v>
      </c>
      <c r="E337" s="210" t="s">
        <v>5</v>
      </c>
      <c r="F337" s="211" t="s">
        <v>133</v>
      </c>
      <c r="H337" s="212">
        <v>210.05699999999999</v>
      </c>
      <c r="I337" s="201"/>
      <c r="L337" s="197"/>
      <c r="M337" s="202"/>
      <c r="N337" s="203"/>
      <c r="O337" s="203"/>
      <c r="P337" s="203"/>
      <c r="Q337" s="203"/>
      <c r="R337" s="203"/>
      <c r="S337" s="203"/>
      <c r="T337" s="204"/>
      <c r="AT337" s="205" t="s">
        <v>129</v>
      </c>
      <c r="AU337" s="205" t="s">
        <v>78</v>
      </c>
      <c r="AV337" s="13" t="s">
        <v>127</v>
      </c>
      <c r="AW337" s="13" t="s">
        <v>30</v>
      </c>
      <c r="AX337" s="13" t="s">
        <v>71</v>
      </c>
      <c r="AY337" s="205" t="s">
        <v>119</v>
      </c>
    </row>
    <row r="338" spans="2:65" s="1" customFormat="1" ht="31.5" customHeight="1">
      <c r="B338" s="167"/>
      <c r="C338" s="168" t="s">
        <v>698</v>
      </c>
      <c r="D338" s="168" t="s">
        <v>122</v>
      </c>
      <c r="E338" s="169" t="s">
        <v>699</v>
      </c>
      <c r="F338" s="170" t="s">
        <v>700</v>
      </c>
      <c r="G338" s="171" t="s">
        <v>125</v>
      </c>
      <c r="H338" s="172">
        <v>210.05699999999999</v>
      </c>
      <c r="I338" s="173"/>
      <c r="J338" s="174">
        <f>ROUND(I338*H338,2)</f>
        <v>0</v>
      </c>
      <c r="K338" s="170" t="s">
        <v>126</v>
      </c>
      <c r="L338" s="39"/>
      <c r="M338" s="175" t="s">
        <v>5</v>
      </c>
      <c r="N338" s="176" t="s">
        <v>37</v>
      </c>
      <c r="O338" s="40"/>
      <c r="P338" s="177">
        <f>O338*H338</f>
        <v>0</v>
      </c>
      <c r="Q338" s="177">
        <v>2.7E-4</v>
      </c>
      <c r="R338" s="177">
        <f>Q338*H338</f>
        <v>5.6715389999999997E-2</v>
      </c>
      <c r="S338" s="177">
        <v>0</v>
      </c>
      <c r="T338" s="178">
        <f>S338*H338</f>
        <v>0</v>
      </c>
      <c r="AR338" s="23" t="s">
        <v>176</v>
      </c>
      <c r="AT338" s="23" t="s">
        <v>122</v>
      </c>
      <c r="AU338" s="23" t="s">
        <v>78</v>
      </c>
      <c r="AY338" s="23" t="s">
        <v>119</v>
      </c>
      <c r="BE338" s="179">
        <f>IF(N338="základní",J338,0)</f>
        <v>0</v>
      </c>
      <c r="BF338" s="179">
        <f>IF(N338="snížená",J338,0)</f>
        <v>0</v>
      </c>
      <c r="BG338" s="179">
        <f>IF(N338="zákl. přenesená",J338,0)</f>
        <v>0</v>
      </c>
      <c r="BH338" s="179">
        <f>IF(N338="sníž. přenesená",J338,0)</f>
        <v>0</v>
      </c>
      <c r="BI338" s="179">
        <f>IF(N338="nulová",J338,0)</f>
        <v>0</v>
      </c>
      <c r="BJ338" s="23" t="s">
        <v>71</v>
      </c>
      <c r="BK338" s="179">
        <f>ROUND(I338*H338,2)</f>
        <v>0</v>
      </c>
      <c r="BL338" s="23" t="s">
        <v>176</v>
      </c>
      <c r="BM338" s="23" t="s">
        <v>701</v>
      </c>
    </row>
    <row r="339" spans="2:65" s="11" customFormat="1">
      <c r="B339" s="180"/>
      <c r="D339" s="181" t="s">
        <v>129</v>
      </c>
      <c r="E339" s="182" t="s">
        <v>5</v>
      </c>
      <c r="F339" s="183" t="s">
        <v>689</v>
      </c>
      <c r="H339" s="184" t="s">
        <v>5</v>
      </c>
      <c r="I339" s="185"/>
      <c r="L339" s="180"/>
      <c r="M339" s="186"/>
      <c r="N339" s="187"/>
      <c r="O339" s="187"/>
      <c r="P339" s="187"/>
      <c r="Q339" s="187"/>
      <c r="R339" s="187"/>
      <c r="S339" s="187"/>
      <c r="T339" s="188"/>
      <c r="AT339" s="184" t="s">
        <v>129</v>
      </c>
      <c r="AU339" s="184" t="s">
        <v>78</v>
      </c>
      <c r="AV339" s="11" t="s">
        <v>71</v>
      </c>
      <c r="AW339" s="11" t="s">
        <v>30</v>
      </c>
      <c r="AX339" s="11" t="s">
        <v>66</v>
      </c>
      <c r="AY339" s="184" t="s">
        <v>119</v>
      </c>
    </row>
    <row r="340" spans="2:65" s="11" customFormat="1">
      <c r="B340" s="180"/>
      <c r="D340" s="181" t="s">
        <v>129</v>
      </c>
      <c r="E340" s="182" t="s">
        <v>5</v>
      </c>
      <c r="F340" s="183" t="s">
        <v>690</v>
      </c>
      <c r="H340" s="184" t="s">
        <v>5</v>
      </c>
      <c r="I340" s="185"/>
      <c r="L340" s="180"/>
      <c r="M340" s="186"/>
      <c r="N340" s="187"/>
      <c r="O340" s="187"/>
      <c r="P340" s="187"/>
      <c r="Q340" s="187"/>
      <c r="R340" s="187"/>
      <c r="S340" s="187"/>
      <c r="T340" s="188"/>
      <c r="AT340" s="184" t="s">
        <v>129</v>
      </c>
      <c r="AU340" s="184" t="s">
        <v>78</v>
      </c>
      <c r="AV340" s="11" t="s">
        <v>71</v>
      </c>
      <c r="AW340" s="11" t="s">
        <v>30</v>
      </c>
      <c r="AX340" s="11" t="s">
        <v>66</v>
      </c>
      <c r="AY340" s="184" t="s">
        <v>119</v>
      </c>
    </row>
    <row r="341" spans="2:65" s="12" customFormat="1">
      <c r="B341" s="189"/>
      <c r="D341" s="181" t="s">
        <v>129</v>
      </c>
      <c r="E341" s="190" t="s">
        <v>5</v>
      </c>
      <c r="F341" s="191" t="s">
        <v>937</v>
      </c>
      <c r="H341" s="192">
        <v>222.43700000000001</v>
      </c>
      <c r="I341" s="193"/>
      <c r="L341" s="189"/>
      <c r="M341" s="194"/>
      <c r="N341" s="195"/>
      <c r="O341" s="195"/>
      <c r="P341" s="195"/>
      <c r="Q341" s="195"/>
      <c r="R341" s="195"/>
      <c r="S341" s="195"/>
      <c r="T341" s="196"/>
      <c r="AT341" s="190" t="s">
        <v>129</v>
      </c>
      <c r="AU341" s="190" t="s">
        <v>78</v>
      </c>
      <c r="AV341" s="12" t="s">
        <v>78</v>
      </c>
      <c r="AW341" s="12" t="s">
        <v>30</v>
      </c>
      <c r="AX341" s="12" t="s">
        <v>66</v>
      </c>
      <c r="AY341" s="190" t="s">
        <v>119</v>
      </c>
    </row>
    <row r="342" spans="2:65" s="12" customFormat="1">
      <c r="B342" s="189"/>
      <c r="D342" s="181" t="s">
        <v>129</v>
      </c>
      <c r="E342" s="190" t="s">
        <v>5</v>
      </c>
      <c r="F342" s="191" t="s">
        <v>696</v>
      </c>
      <c r="H342" s="192">
        <v>12.311999999999999</v>
      </c>
      <c r="I342" s="193"/>
      <c r="L342" s="189"/>
      <c r="M342" s="194"/>
      <c r="N342" s="195"/>
      <c r="O342" s="195"/>
      <c r="P342" s="195"/>
      <c r="Q342" s="195"/>
      <c r="R342" s="195"/>
      <c r="S342" s="195"/>
      <c r="T342" s="196"/>
      <c r="AT342" s="190" t="s">
        <v>129</v>
      </c>
      <c r="AU342" s="190" t="s">
        <v>78</v>
      </c>
      <c r="AV342" s="12" t="s">
        <v>78</v>
      </c>
      <c r="AW342" s="12" t="s">
        <v>30</v>
      </c>
      <c r="AX342" s="12" t="s">
        <v>66</v>
      </c>
      <c r="AY342" s="190" t="s">
        <v>119</v>
      </c>
    </row>
    <row r="343" spans="2:65" s="12" customFormat="1">
      <c r="B343" s="189"/>
      <c r="D343" s="181" t="s">
        <v>129</v>
      </c>
      <c r="E343" s="190" t="s">
        <v>5</v>
      </c>
      <c r="F343" s="191" t="s">
        <v>691</v>
      </c>
      <c r="H343" s="192">
        <v>-44</v>
      </c>
      <c r="I343" s="193"/>
      <c r="L343" s="189"/>
      <c r="M343" s="194"/>
      <c r="N343" s="195"/>
      <c r="O343" s="195"/>
      <c r="P343" s="195"/>
      <c r="Q343" s="195"/>
      <c r="R343" s="195"/>
      <c r="S343" s="195"/>
      <c r="T343" s="196"/>
      <c r="AT343" s="190" t="s">
        <v>129</v>
      </c>
      <c r="AU343" s="190" t="s">
        <v>78</v>
      </c>
      <c r="AV343" s="12" t="s">
        <v>78</v>
      </c>
      <c r="AW343" s="12" t="s">
        <v>30</v>
      </c>
      <c r="AX343" s="12" t="s">
        <v>66</v>
      </c>
      <c r="AY343" s="190" t="s">
        <v>119</v>
      </c>
    </row>
    <row r="344" spans="2:65" s="11" customFormat="1">
      <c r="B344" s="180"/>
      <c r="D344" s="181" t="s">
        <v>129</v>
      </c>
      <c r="E344" s="182" t="s">
        <v>5</v>
      </c>
      <c r="F344" s="183" t="s">
        <v>697</v>
      </c>
      <c r="H344" s="184" t="s">
        <v>5</v>
      </c>
      <c r="I344" s="185"/>
      <c r="L344" s="180"/>
      <c r="M344" s="186"/>
      <c r="N344" s="187"/>
      <c r="O344" s="187"/>
      <c r="P344" s="187"/>
      <c r="Q344" s="187"/>
      <c r="R344" s="187"/>
      <c r="S344" s="187"/>
      <c r="T344" s="188"/>
      <c r="AT344" s="184" t="s">
        <v>129</v>
      </c>
      <c r="AU344" s="184" t="s">
        <v>78</v>
      </c>
      <c r="AV344" s="11" t="s">
        <v>71</v>
      </c>
      <c r="AW344" s="11" t="s">
        <v>30</v>
      </c>
      <c r="AX344" s="11" t="s">
        <v>66</v>
      </c>
      <c r="AY344" s="184" t="s">
        <v>119</v>
      </c>
    </row>
    <row r="345" spans="2:65" s="12" customFormat="1">
      <c r="B345" s="189"/>
      <c r="D345" s="181" t="s">
        <v>129</v>
      </c>
      <c r="E345" s="190" t="s">
        <v>5</v>
      </c>
      <c r="F345" s="191" t="s">
        <v>535</v>
      </c>
      <c r="H345" s="192">
        <v>19.308</v>
      </c>
      <c r="I345" s="193"/>
      <c r="L345" s="189"/>
      <c r="M345" s="194"/>
      <c r="N345" s="195"/>
      <c r="O345" s="195"/>
      <c r="P345" s="195"/>
      <c r="Q345" s="195"/>
      <c r="R345" s="195"/>
      <c r="S345" s="195"/>
      <c r="T345" s="196"/>
      <c r="AT345" s="190" t="s">
        <v>129</v>
      </c>
      <c r="AU345" s="190" t="s">
        <v>78</v>
      </c>
      <c r="AV345" s="12" t="s">
        <v>78</v>
      </c>
      <c r="AW345" s="12" t="s">
        <v>30</v>
      </c>
      <c r="AX345" s="12" t="s">
        <v>66</v>
      </c>
      <c r="AY345" s="190" t="s">
        <v>119</v>
      </c>
    </row>
    <row r="346" spans="2:65" s="13" customFormat="1">
      <c r="B346" s="197"/>
      <c r="D346" s="206" t="s">
        <v>129</v>
      </c>
      <c r="E346" s="210" t="s">
        <v>5</v>
      </c>
      <c r="F346" s="211" t="s">
        <v>133</v>
      </c>
      <c r="H346" s="212">
        <v>210.05699999999999</v>
      </c>
      <c r="I346" s="201"/>
      <c r="L346" s="197"/>
      <c r="M346" s="202"/>
      <c r="N346" s="203"/>
      <c r="O346" s="203"/>
      <c r="P346" s="203"/>
      <c r="Q346" s="203"/>
      <c r="R346" s="203"/>
      <c r="S346" s="203"/>
      <c r="T346" s="204"/>
      <c r="AT346" s="205" t="s">
        <v>129</v>
      </c>
      <c r="AU346" s="205" t="s">
        <v>78</v>
      </c>
      <c r="AV346" s="13" t="s">
        <v>127</v>
      </c>
      <c r="AW346" s="13" t="s">
        <v>30</v>
      </c>
      <c r="AX346" s="13" t="s">
        <v>71</v>
      </c>
      <c r="AY346" s="205" t="s">
        <v>119</v>
      </c>
    </row>
    <row r="347" spans="2:65" s="1" customFormat="1" ht="31.5" customHeight="1">
      <c r="B347" s="167"/>
      <c r="C347" s="168" t="s">
        <v>702</v>
      </c>
      <c r="D347" s="168" t="s">
        <v>122</v>
      </c>
      <c r="E347" s="169" t="s">
        <v>703</v>
      </c>
      <c r="F347" s="170" t="s">
        <v>704</v>
      </c>
      <c r="G347" s="171" t="s">
        <v>125</v>
      </c>
      <c r="H347" s="172">
        <v>210.05699999999999</v>
      </c>
      <c r="I347" s="173"/>
      <c r="J347" s="174">
        <f>ROUND(I347*H347,2)</f>
        <v>0</v>
      </c>
      <c r="K347" s="170" t="s">
        <v>126</v>
      </c>
      <c r="L347" s="39"/>
      <c r="M347" s="175" t="s">
        <v>5</v>
      </c>
      <c r="N347" s="176" t="s">
        <v>37</v>
      </c>
      <c r="O347" s="40"/>
      <c r="P347" s="177">
        <f>O347*H347</f>
        <v>0</v>
      </c>
      <c r="Q347" s="177">
        <v>3.0000000000000001E-5</v>
      </c>
      <c r="R347" s="177">
        <f>Q347*H347</f>
        <v>6.3017099999999994E-3</v>
      </c>
      <c r="S347" s="177">
        <v>0</v>
      </c>
      <c r="T347" s="178">
        <f>S347*H347</f>
        <v>0</v>
      </c>
      <c r="AR347" s="23" t="s">
        <v>176</v>
      </c>
      <c r="AT347" s="23" t="s">
        <v>122</v>
      </c>
      <c r="AU347" s="23" t="s">
        <v>78</v>
      </c>
      <c r="AY347" s="23" t="s">
        <v>119</v>
      </c>
      <c r="BE347" s="179">
        <f>IF(N347="základní",J347,0)</f>
        <v>0</v>
      </c>
      <c r="BF347" s="179">
        <f>IF(N347="snížená",J347,0)</f>
        <v>0</v>
      </c>
      <c r="BG347" s="179">
        <f>IF(N347="zákl. přenesená",J347,0)</f>
        <v>0</v>
      </c>
      <c r="BH347" s="179">
        <f>IF(N347="sníž. přenesená",J347,0)</f>
        <v>0</v>
      </c>
      <c r="BI347" s="179">
        <f>IF(N347="nulová",J347,0)</f>
        <v>0</v>
      </c>
      <c r="BJ347" s="23" t="s">
        <v>71</v>
      </c>
      <c r="BK347" s="179">
        <f>ROUND(I347*H347,2)</f>
        <v>0</v>
      </c>
      <c r="BL347" s="23" t="s">
        <v>176</v>
      </c>
      <c r="BM347" s="23" t="s">
        <v>705</v>
      </c>
    </row>
    <row r="348" spans="2:65" s="10" customFormat="1" ht="37.35" customHeight="1">
      <c r="B348" s="153"/>
      <c r="D348" s="164" t="s">
        <v>65</v>
      </c>
      <c r="E348" s="224" t="s">
        <v>706</v>
      </c>
      <c r="F348" s="224" t="s">
        <v>707</v>
      </c>
      <c r="I348" s="156"/>
      <c r="J348" s="225">
        <f>BK348</f>
        <v>0</v>
      </c>
      <c r="L348" s="153"/>
      <c r="M348" s="158"/>
      <c r="N348" s="159"/>
      <c r="O348" s="159"/>
      <c r="P348" s="160">
        <f>SUM(P349:P357)</f>
        <v>0</v>
      </c>
      <c r="Q348" s="159"/>
      <c r="R348" s="160">
        <f>SUM(R349:R357)</f>
        <v>0</v>
      </c>
      <c r="S348" s="159"/>
      <c r="T348" s="161">
        <f>SUM(T349:T357)</f>
        <v>0</v>
      </c>
      <c r="AR348" s="154" t="s">
        <v>127</v>
      </c>
      <c r="AT348" s="162" t="s">
        <v>65</v>
      </c>
      <c r="AU348" s="162" t="s">
        <v>66</v>
      </c>
      <c r="AY348" s="154" t="s">
        <v>119</v>
      </c>
      <c r="BK348" s="163">
        <f>SUM(BK349:BK357)</f>
        <v>0</v>
      </c>
    </row>
    <row r="349" spans="2:65" s="1" customFormat="1" ht="22.5" customHeight="1">
      <c r="B349" s="167"/>
      <c r="C349" s="168" t="s">
        <v>708</v>
      </c>
      <c r="D349" s="168" t="s">
        <v>122</v>
      </c>
      <c r="E349" s="169" t="s">
        <v>709</v>
      </c>
      <c r="F349" s="170" t="s">
        <v>710</v>
      </c>
      <c r="G349" s="171" t="s">
        <v>711</v>
      </c>
      <c r="H349" s="172">
        <v>20</v>
      </c>
      <c r="I349" s="173"/>
      <c r="J349" s="174">
        <f>ROUND(I349*H349,2)</f>
        <v>0</v>
      </c>
      <c r="K349" s="170" t="s">
        <v>126</v>
      </c>
      <c r="L349" s="39"/>
      <c r="M349" s="175" t="s">
        <v>5</v>
      </c>
      <c r="N349" s="176" t="s">
        <v>37</v>
      </c>
      <c r="O349" s="40"/>
      <c r="P349" s="177">
        <f>O349*H349</f>
        <v>0</v>
      </c>
      <c r="Q349" s="177">
        <v>0</v>
      </c>
      <c r="R349" s="177">
        <f>Q349*H349</f>
        <v>0</v>
      </c>
      <c r="S349" s="177">
        <v>0</v>
      </c>
      <c r="T349" s="178">
        <f>S349*H349</f>
        <v>0</v>
      </c>
      <c r="AR349" s="23" t="s">
        <v>384</v>
      </c>
      <c r="AT349" s="23" t="s">
        <v>122</v>
      </c>
      <c r="AU349" s="23" t="s">
        <v>71</v>
      </c>
      <c r="AY349" s="23" t="s">
        <v>119</v>
      </c>
      <c r="BE349" s="179">
        <f>IF(N349="základní",J349,0)</f>
        <v>0</v>
      </c>
      <c r="BF349" s="179">
        <f>IF(N349="snížená",J349,0)</f>
        <v>0</v>
      </c>
      <c r="BG349" s="179">
        <f>IF(N349="zákl. přenesená",J349,0)</f>
        <v>0</v>
      </c>
      <c r="BH349" s="179">
        <f>IF(N349="sníž. přenesená",J349,0)</f>
        <v>0</v>
      </c>
      <c r="BI349" s="179">
        <f>IF(N349="nulová",J349,0)</f>
        <v>0</v>
      </c>
      <c r="BJ349" s="23" t="s">
        <v>71</v>
      </c>
      <c r="BK349" s="179">
        <f>ROUND(I349*H349,2)</f>
        <v>0</v>
      </c>
      <c r="BL349" s="23" t="s">
        <v>384</v>
      </c>
      <c r="BM349" s="23" t="s">
        <v>712</v>
      </c>
    </row>
    <row r="350" spans="2:65" s="11" customFormat="1" ht="27">
      <c r="B350" s="180"/>
      <c r="D350" s="181" t="s">
        <v>129</v>
      </c>
      <c r="E350" s="182" t="s">
        <v>5</v>
      </c>
      <c r="F350" s="183" t="s">
        <v>713</v>
      </c>
      <c r="H350" s="184" t="s">
        <v>5</v>
      </c>
      <c r="I350" s="185"/>
      <c r="L350" s="180"/>
      <c r="M350" s="186"/>
      <c r="N350" s="187"/>
      <c r="O350" s="187"/>
      <c r="P350" s="187"/>
      <c r="Q350" s="187"/>
      <c r="R350" s="187"/>
      <c r="S350" s="187"/>
      <c r="T350" s="188"/>
      <c r="AT350" s="184" t="s">
        <v>129</v>
      </c>
      <c r="AU350" s="184" t="s">
        <v>71</v>
      </c>
      <c r="AV350" s="11" t="s">
        <v>71</v>
      </c>
      <c r="AW350" s="11" t="s">
        <v>30</v>
      </c>
      <c r="AX350" s="11" t="s">
        <v>66</v>
      </c>
      <c r="AY350" s="184" t="s">
        <v>119</v>
      </c>
    </row>
    <row r="351" spans="2:65" s="12" customFormat="1">
      <c r="B351" s="189"/>
      <c r="D351" s="206" t="s">
        <v>129</v>
      </c>
      <c r="E351" s="207" t="s">
        <v>5</v>
      </c>
      <c r="F351" s="208" t="s">
        <v>420</v>
      </c>
      <c r="H351" s="209">
        <v>20</v>
      </c>
      <c r="I351" s="193"/>
      <c r="L351" s="189"/>
      <c r="M351" s="194"/>
      <c r="N351" s="195"/>
      <c r="O351" s="195"/>
      <c r="P351" s="195"/>
      <c r="Q351" s="195"/>
      <c r="R351" s="195"/>
      <c r="S351" s="195"/>
      <c r="T351" s="196"/>
      <c r="AT351" s="190" t="s">
        <v>129</v>
      </c>
      <c r="AU351" s="190" t="s">
        <v>71</v>
      </c>
      <c r="AV351" s="12" t="s">
        <v>78</v>
      </c>
      <c r="AW351" s="12" t="s">
        <v>30</v>
      </c>
      <c r="AX351" s="12" t="s">
        <v>71</v>
      </c>
      <c r="AY351" s="190" t="s">
        <v>119</v>
      </c>
    </row>
    <row r="352" spans="2:65" s="1" customFormat="1" ht="31.5" customHeight="1">
      <c r="B352" s="167"/>
      <c r="C352" s="168" t="s">
        <v>714</v>
      </c>
      <c r="D352" s="168" t="s">
        <v>122</v>
      </c>
      <c r="E352" s="169" t="s">
        <v>715</v>
      </c>
      <c r="F352" s="170" t="s">
        <v>716</v>
      </c>
      <c r="G352" s="171" t="s">
        <v>711</v>
      </c>
      <c r="H352" s="172">
        <v>40</v>
      </c>
      <c r="I352" s="173"/>
      <c r="J352" s="174">
        <f>ROUND(I352*H352,2)</f>
        <v>0</v>
      </c>
      <c r="K352" s="170" t="s">
        <v>126</v>
      </c>
      <c r="L352" s="39"/>
      <c r="M352" s="175" t="s">
        <v>5</v>
      </c>
      <c r="N352" s="176" t="s">
        <v>37</v>
      </c>
      <c r="O352" s="40"/>
      <c r="P352" s="177">
        <f>O352*H352</f>
        <v>0</v>
      </c>
      <c r="Q352" s="177">
        <v>0</v>
      </c>
      <c r="R352" s="177">
        <f>Q352*H352</f>
        <v>0</v>
      </c>
      <c r="S352" s="177">
        <v>0</v>
      </c>
      <c r="T352" s="178">
        <f>S352*H352</f>
        <v>0</v>
      </c>
      <c r="AR352" s="23" t="s">
        <v>384</v>
      </c>
      <c r="AT352" s="23" t="s">
        <v>122</v>
      </c>
      <c r="AU352" s="23" t="s">
        <v>71</v>
      </c>
      <c r="AY352" s="23" t="s">
        <v>119</v>
      </c>
      <c r="BE352" s="179">
        <f>IF(N352="základní",J352,0)</f>
        <v>0</v>
      </c>
      <c r="BF352" s="179">
        <f>IF(N352="snížená",J352,0)</f>
        <v>0</v>
      </c>
      <c r="BG352" s="179">
        <f>IF(N352="zákl. přenesená",J352,0)</f>
        <v>0</v>
      </c>
      <c r="BH352" s="179">
        <f>IF(N352="sníž. přenesená",J352,0)</f>
        <v>0</v>
      </c>
      <c r="BI352" s="179">
        <f>IF(N352="nulová",J352,0)</f>
        <v>0</v>
      </c>
      <c r="BJ352" s="23" t="s">
        <v>71</v>
      </c>
      <c r="BK352" s="179">
        <f>ROUND(I352*H352,2)</f>
        <v>0</v>
      </c>
      <c r="BL352" s="23" t="s">
        <v>384</v>
      </c>
      <c r="BM352" s="23" t="s">
        <v>717</v>
      </c>
    </row>
    <row r="353" spans="2:65" s="11" customFormat="1">
      <c r="B353" s="180"/>
      <c r="D353" s="181" t="s">
        <v>129</v>
      </c>
      <c r="E353" s="182" t="s">
        <v>5</v>
      </c>
      <c r="F353" s="183" t="s">
        <v>718</v>
      </c>
      <c r="H353" s="184" t="s">
        <v>5</v>
      </c>
      <c r="I353" s="185"/>
      <c r="L353" s="180"/>
      <c r="M353" s="186"/>
      <c r="N353" s="187"/>
      <c r="O353" s="187"/>
      <c r="P353" s="187"/>
      <c r="Q353" s="187"/>
      <c r="R353" s="187"/>
      <c r="S353" s="187"/>
      <c r="T353" s="188"/>
      <c r="AT353" s="184" t="s">
        <v>129</v>
      </c>
      <c r="AU353" s="184" t="s">
        <v>71</v>
      </c>
      <c r="AV353" s="11" t="s">
        <v>71</v>
      </c>
      <c r="AW353" s="11" t="s">
        <v>30</v>
      </c>
      <c r="AX353" s="11" t="s">
        <v>66</v>
      </c>
      <c r="AY353" s="184" t="s">
        <v>119</v>
      </c>
    </row>
    <row r="354" spans="2:65" s="12" customFormat="1">
      <c r="B354" s="189"/>
      <c r="D354" s="206" t="s">
        <v>129</v>
      </c>
      <c r="E354" s="207" t="s">
        <v>5</v>
      </c>
      <c r="F354" s="208" t="s">
        <v>719</v>
      </c>
      <c r="H354" s="209">
        <v>40</v>
      </c>
      <c r="I354" s="193"/>
      <c r="L354" s="189"/>
      <c r="M354" s="194"/>
      <c r="N354" s="195"/>
      <c r="O354" s="195"/>
      <c r="P354" s="195"/>
      <c r="Q354" s="195"/>
      <c r="R354" s="195"/>
      <c r="S354" s="195"/>
      <c r="T354" s="196"/>
      <c r="AT354" s="190" t="s">
        <v>129</v>
      </c>
      <c r="AU354" s="190" t="s">
        <v>71</v>
      </c>
      <c r="AV354" s="12" t="s">
        <v>78</v>
      </c>
      <c r="AW354" s="12" t="s">
        <v>30</v>
      </c>
      <c r="AX354" s="12" t="s">
        <v>71</v>
      </c>
      <c r="AY354" s="190" t="s">
        <v>119</v>
      </c>
    </row>
    <row r="355" spans="2:65" s="1" customFormat="1" ht="31.5" customHeight="1">
      <c r="B355" s="167"/>
      <c r="C355" s="168" t="s">
        <v>720</v>
      </c>
      <c r="D355" s="168" t="s">
        <v>122</v>
      </c>
      <c r="E355" s="169" t="s">
        <v>721</v>
      </c>
      <c r="F355" s="170" t="s">
        <v>722</v>
      </c>
      <c r="G355" s="171" t="s">
        <v>711</v>
      </c>
      <c r="H355" s="172">
        <v>20</v>
      </c>
      <c r="I355" s="173"/>
      <c r="J355" s="174">
        <f>ROUND(I355*H355,2)</f>
        <v>0</v>
      </c>
      <c r="K355" s="170" t="s">
        <v>126</v>
      </c>
      <c r="L355" s="39"/>
      <c r="M355" s="175" t="s">
        <v>5</v>
      </c>
      <c r="N355" s="176" t="s">
        <v>37</v>
      </c>
      <c r="O355" s="40"/>
      <c r="P355" s="177">
        <f>O355*H355</f>
        <v>0</v>
      </c>
      <c r="Q355" s="177">
        <v>0</v>
      </c>
      <c r="R355" s="177">
        <f>Q355*H355</f>
        <v>0</v>
      </c>
      <c r="S355" s="177">
        <v>0</v>
      </c>
      <c r="T355" s="178">
        <f>S355*H355</f>
        <v>0</v>
      </c>
      <c r="AR355" s="23" t="s">
        <v>384</v>
      </c>
      <c r="AT355" s="23" t="s">
        <v>122</v>
      </c>
      <c r="AU355" s="23" t="s">
        <v>71</v>
      </c>
      <c r="AY355" s="23" t="s">
        <v>119</v>
      </c>
      <c r="BE355" s="179">
        <f>IF(N355="základní",J355,0)</f>
        <v>0</v>
      </c>
      <c r="BF355" s="179">
        <f>IF(N355="snížená",J355,0)</f>
        <v>0</v>
      </c>
      <c r="BG355" s="179">
        <f>IF(N355="zákl. přenesená",J355,0)</f>
        <v>0</v>
      </c>
      <c r="BH355" s="179">
        <f>IF(N355="sníž. přenesená",J355,0)</f>
        <v>0</v>
      </c>
      <c r="BI355" s="179">
        <f>IF(N355="nulová",J355,0)</f>
        <v>0</v>
      </c>
      <c r="BJ355" s="23" t="s">
        <v>71</v>
      </c>
      <c r="BK355" s="179">
        <f>ROUND(I355*H355,2)</f>
        <v>0</v>
      </c>
      <c r="BL355" s="23" t="s">
        <v>384</v>
      </c>
      <c r="BM355" s="23" t="s">
        <v>723</v>
      </c>
    </row>
    <row r="356" spans="2:65" s="11" customFormat="1">
      <c r="B356" s="180"/>
      <c r="D356" s="181" t="s">
        <v>129</v>
      </c>
      <c r="E356" s="182" t="s">
        <v>5</v>
      </c>
      <c r="F356" s="183" t="s">
        <v>724</v>
      </c>
      <c r="H356" s="184" t="s">
        <v>5</v>
      </c>
      <c r="I356" s="185"/>
      <c r="L356" s="180"/>
      <c r="M356" s="186"/>
      <c r="N356" s="187"/>
      <c r="O356" s="187"/>
      <c r="P356" s="187"/>
      <c r="Q356" s="187"/>
      <c r="R356" s="187"/>
      <c r="S356" s="187"/>
      <c r="T356" s="188"/>
      <c r="AT356" s="184" t="s">
        <v>129</v>
      </c>
      <c r="AU356" s="184" t="s">
        <v>71</v>
      </c>
      <c r="AV356" s="11" t="s">
        <v>71</v>
      </c>
      <c r="AW356" s="11" t="s">
        <v>30</v>
      </c>
      <c r="AX356" s="11" t="s">
        <v>66</v>
      </c>
      <c r="AY356" s="184" t="s">
        <v>119</v>
      </c>
    </row>
    <row r="357" spans="2:65" s="12" customFormat="1">
      <c r="B357" s="189"/>
      <c r="D357" s="181" t="s">
        <v>129</v>
      </c>
      <c r="E357" s="190" t="s">
        <v>5</v>
      </c>
      <c r="F357" s="191" t="s">
        <v>420</v>
      </c>
      <c r="H357" s="192">
        <v>20</v>
      </c>
      <c r="I357" s="193"/>
      <c r="L357" s="189"/>
      <c r="M357" s="194"/>
      <c r="N357" s="195"/>
      <c r="O357" s="195"/>
      <c r="P357" s="195"/>
      <c r="Q357" s="195"/>
      <c r="R357" s="195"/>
      <c r="S357" s="195"/>
      <c r="T357" s="196"/>
      <c r="AT357" s="190" t="s">
        <v>129</v>
      </c>
      <c r="AU357" s="190" t="s">
        <v>71</v>
      </c>
      <c r="AV357" s="12" t="s">
        <v>78</v>
      </c>
      <c r="AW357" s="12" t="s">
        <v>30</v>
      </c>
      <c r="AX357" s="12" t="s">
        <v>71</v>
      </c>
      <c r="AY357" s="190" t="s">
        <v>119</v>
      </c>
    </row>
    <row r="358" spans="2:65" s="10" customFormat="1" ht="37.35" customHeight="1">
      <c r="B358" s="153"/>
      <c r="D358" s="164" t="s">
        <v>65</v>
      </c>
      <c r="E358" s="224" t="s">
        <v>725</v>
      </c>
      <c r="F358" s="224" t="s">
        <v>726</v>
      </c>
      <c r="I358" s="156"/>
      <c r="J358" s="225">
        <f>BK358</f>
        <v>0</v>
      </c>
      <c r="L358" s="153"/>
      <c r="M358" s="158"/>
      <c r="N358" s="159"/>
      <c r="O358" s="159"/>
      <c r="P358" s="160">
        <f>SUM(P359:P360)</f>
        <v>0</v>
      </c>
      <c r="Q358" s="159"/>
      <c r="R358" s="160">
        <f>SUM(R359:R360)</f>
        <v>0</v>
      </c>
      <c r="S358" s="159"/>
      <c r="T358" s="161">
        <f>SUM(T359:T360)</f>
        <v>0</v>
      </c>
      <c r="AR358" s="154" t="s">
        <v>151</v>
      </c>
      <c r="AT358" s="162" t="s">
        <v>65</v>
      </c>
      <c r="AU358" s="162" t="s">
        <v>66</v>
      </c>
      <c r="AY358" s="154" t="s">
        <v>119</v>
      </c>
      <c r="BK358" s="163">
        <f>SUM(BK359:BK360)</f>
        <v>0</v>
      </c>
    </row>
    <row r="359" spans="2:65" s="1" customFormat="1" ht="22.5" customHeight="1">
      <c r="B359" s="167"/>
      <c r="C359" s="168" t="s">
        <v>727</v>
      </c>
      <c r="D359" s="168" t="s">
        <v>122</v>
      </c>
      <c r="E359" s="169" t="s">
        <v>728</v>
      </c>
      <c r="F359" s="170" t="s">
        <v>729</v>
      </c>
      <c r="G359" s="171" t="s">
        <v>256</v>
      </c>
      <c r="H359" s="223"/>
      <c r="I359" s="173"/>
      <c r="J359" s="174">
        <f>ROUND(I359*H359,2)</f>
        <v>0</v>
      </c>
      <c r="K359" s="170" t="s">
        <v>126</v>
      </c>
      <c r="L359" s="39"/>
      <c r="M359" s="175" t="s">
        <v>5</v>
      </c>
      <c r="N359" s="176" t="s">
        <v>37</v>
      </c>
      <c r="O359" s="40"/>
      <c r="P359" s="177">
        <f>O359*H359</f>
        <v>0</v>
      </c>
      <c r="Q359" s="177">
        <v>0</v>
      </c>
      <c r="R359" s="177">
        <f>Q359*H359</f>
        <v>0</v>
      </c>
      <c r="S359" s="177">
        <v>0</v>
      </c>
      <c r="T359" s="178">
        <f>S359*H359</f>
        <v>0</v>
      </c>
      <c r="AR359" s="23" t="s">
        <v>730</v>
      </c>
      <c r="AT359" s="23" t="s">
        <v>122</v>
      </c>
      <c r="AU359" s="23" t="s">
        <v>71</v>
      </c>
      <c r="AY359" s="23" t="s">
        <v>119</v>
      </c>
      <c r="BE359" s="179">
        <f>IF(N359="základní",J359,0)</f>
        <v>0</v>
      </c>
      <c r="BF359" s="179">
        <f>IF(N359="snížená",J359,0)</f>
        <v>0</v>
      </c>
      <c r="BG359" s="179">
        <f>IF(N359="zákl. přenesená",J359,0)</f>
        <v>0</v>
      </c>
      <c r="BH359" s="179">
        <f>IF(N359="sníž. přenesená",J359,0)</f>
        <v>0</v>
      </c>
      <c r="BI359" s="179">
        <f>IF(N359="nulová",J359,0)</f>
        <v>0</v>
      </c>
      <c r="BJ359" s="23" t="s">
        <v>71</v>
      </c>
      <c r="BK359" s="179">
        <f>ROUND(I359*H359,2)</f>
        <v>0</v>
      </c>
      <c r="BL359" s="23" t="s">
        <v>730</v>
      </c>
      <c r="BM359" s="23" t="s">
        <v>731</v>
      </c>
    </row>
    <row r="360" spans="2:65" s="1" customFormat="1" ht="22.5" customHeight="1">
      <c r="B360" s="167"/>
      <c r="C360" s="168" t="s">
        <v>732</v>
      </c>
      <c r="D360" s="168" t="s">
        <v>122</v>
      </c>
      <c r="E360" s="169" t="s">
        <v>733</v>
      </c>
      <c r="F360" s="170" t="s">
        <v>734</v>
      </c>
      <c r="G360" s="171" t="s">
        <v>256</v>
      </c>
      <c r="H360" s="223"/>
      <c r="I360" s="173"/>
      <c r="J360" s="174">
        <f>ROUND(I360*H360,2)</f>
        <v>0</v>
      </c>
      <c r="K360" s="170" t="s">
        <v>126</v>
      </c>
      <c r="L360" s="39"/>
      <c r="M360" s="175" t="s">
        <v>5</v>
      </c>
      <c r="N360" s="226" t="s">
        <v>37</v>
      </c>
      <c r="O360" s="227"/>
      <c r="P360" s="228">
        <f>O360*H360</f>
        <v>0</v>
      </c>
      <c r="Q360" s="228">
        <v>0</v>
      </c>
      <c r="R360" s="228">
        <f>Q360*H360</f>
        <v>0</v>
      </c>
      <c r="S360" s="228">
        <v>0</v>
      </c>
      <c r="T360" s="229">
        <f>S360*H360</f>
        <v>0</v>
      </c>
      <c r="AR360" s="23" t="s">
        <v>730</v>
      </c>
      <c r="AT360" s="23" t="s">
        <v>122</v>
      </c>
      <c r="AU360" s="23" t="s">
        <v>71</v>
      </c>
      <c r="AY360" s="23" t="s">
        <v>119</v>
      </c>
      <c r="BE360" s="179">
        <f>IF(N360="základní",J360,0)</f>
        <v>0</v>
      </c>
      <c r="BF360" s="179">
        <f>IF(N360="snížená",J360,0)</f>
        <v>0</v>
      </c>
      <c r="BG360" s="179">
        <f>IF(N360="zákl. přenesená",J360,0)</f>
        <v>0</v>
      </c>
      <c r="BH360" s="179">
        <f>IF(N360="sníž. přenesená",J360,0)</f>
        <v>0</v>
      </c>
      <c r="BI360" s="179">
        <f>IF(N360="nulová",J360,0)</f>
        <v>0</v>
      </c>
      <c r="BJ360" s="23" t="s">
        <v>71</v>
      </c>
      <c r="BK360" s="179">
        <f>ROUND(I360*H360,2)</f>
        <v>0</v>
      </c>
      <c r="BL360" s="23" t="s">
        <v>730</v>
      </c>
      <c r="BM360" s="23" t="s">
        <v>735</v>
      </c>
    </row>
    <row r="361" spans="2:65" s="1" customFormat="1" ht="6.95" customHeight="1">
      <c r="B361" s="54"/>
      <c r="C361" s="55"/>
      <c r="D361" s="55"/>
      <c r="E361" s="55"/>
      <c r="F361" s="55"/>
      <c r="G361" s="55"/>
      <c r="H361" s="55"/>
      <c r="I361" s="120"/>
      <c r="J361" s="55"/>
      <c r="K361" s="55"/>
      <c r="L361" s="39"/>
    </row>
  </sheetData>
  <autoFilter ref="C87:K360"/>
  <mergeCells count="7">
    <mergeCell ref="E43:H43"/>
    <mergeCell ref="E80:H80"/>
    <mergeCell ref="G1:H1"/>
    <mergeCell ref="F6:AJ6"/>
    <mergeCell ref="L2:V2"/>
    <mergeCell ref="E7:H7"/>
    <mergeCell ref="E22:H22"/>
  </mergeCells>
  <hyperlinks>
    <hyperlink ref="F1:G1" location="C2" display="1) Krycí list soupisu"/>
    <hyperlink ref="G1:H1" location="C50" display="2) Rekapitulace"/>
    <hyperlink ref="J1" location="C87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scale="1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topLeftCell="A157" zoomScaleNormal="100" workbookViewId="0">
      <selection activeCell="D61" sqref="D61:J61"/>
    </sheetView>
  </sheetViews>
  <sheetFormatPr defaultRowHeight="13.5"/>
  <cols>
    <col min="1" max="1" width="8.33203125" style="230" customWidth="1"/>
    <col min="2" max="2" width="1.6640625" style="230" customWidth="1"/>
    <col min="3" max="4" width="5" style="230" customWidth="1"/>
    <col min="5" max="5" width="11.6640625" style="230" customWidth="1"/>
    <col min="6" max="6" width="9.1640625" style="230" customWidth="1"/>
    <col min="7" max="7" width="5" style="230" customWidth="1"/>
    <col min="8" max="8" width="77.83203125" style="230" customWidth="1"/>
    <col min="9" max="10" width="20" style="230" customWidth="1"/>
    <col min="11" max="11" width="1.6640625" style="230" customWidth="1"/>
  </cols>
  <sheetData>
    <row r="1" spans="2:11" ht="37.5" customHeight="1"/>
    <row r="2" spans="2:11" ht="7.5" customHeight="1">
      <c r="B2" s="231"/>
      <c r="C2" s="232"/>
      <c r="D2" s="232"/>
      <c r="E2" s="232"/>
      <c r="F2" s="232"/>
      <c r="G2" s="232"/>
      <c r="H2" s="232"/>
      <c r="I2" s="232"/>
      <c r="J2" s="232"/>
      <c r="K2" s="233"/>
    </row>
    <row r="3" spans="2:11" s="14" customFormat="1" ht="45" customHeight="1">
      <c r="B3" s="234"/>
      <c r="C3" s="407" t="s">
        <v>736</v>
      </c>
      <c r="D3" s="407"/>
      <c r="E3" s="407"/>
      <c r="F3" s="407"/>
      <c r="G3" s="407"/>
      <c r="H3" s="407"/>
      <c r="I3" s="407"/>
      <c r="J3" s="407"/>
      <c r="K3" s="235"/>
    </row>
    <row r="4" spans="2:11" ht="25.5" customHeight="1">
      <c r="B4" s="236"/>
      <c r="C4" s="414" t="s">
        <v>737</v>
      </c>
      <c r="D4" s="414"/>
      <c r="E4" s="414"/>
      <c r="F4" s="414"/>
      <c r="G4" s="414"/>
      <c r="H4" s="414"/>
      <c r="I4" s="414"/>
      <c r="J4" s="414"/>
      <c r="K4" s="237"/>
    </row>
    <row r="5" spans="2:11" ht="5.25" customHeight="1">
      <c r="B5" s="236"/>
      <c r="C5" s="238"/>
      <c r="D5" s="238"/>
      <c r="E5" s="238"/>
      <c r="F5" s="238"/>
      <c r="G5" s="238"/>
      <c r="H5" s="238"/>
      <c r="I5" s="238"/>
      <c r="J5" s="238"/>
      <c r="K5" s="237"/>
    </row>
    <row r="6" spans="2:11" ht="15" customHeight="1">
      <c r="B6" s="236"/>
      <c r="C6" s="410" t="s">
        <v>738</v>
      </c>
      <c r="D6" s="410"/>
      <c r="E6" s="410"/>
      <c r="F6" s="410"/>
      <c r="G6" s="410"/>
      <c r="H6" s="410"/>
      <c r="I6" s="410"/>
      <c r="J6" s="410"/>
      <c r="K6" s="237"/>
    </row>
    <row r="7" spans="2:11" ht="15" customHeight="1">
      <c r="B7" s="240"/>
      <c r="C7" s="410" t="s">
        <v>739</v>
      </c>
      <c r="D7" s="410"/>
      <c r="E7" s="410"/>
      <c r="F7" s="410"/>
      <c r="G7" s="410"/>
      <c r="H7" s="410"/>
      <c r="I7" s="410"/>
      <c r="J7" s="410"/>
      <c r="K7" s="237"/>
    </row>
    <row r="8" spans="2:11" ht="12.75" customHeight="1">
      <c r="B8" s="240"/>
      <c r="C8" s="239"/>
      <c r="D8" s="239"/>
      <c r="E8" s="239"/>
      <c r="F8" s="239"/>
      <c r="G8" s="239"/>
      <c r="H8" s="239"/>
      <c r="I8" s="239"/>
      <c r="J8" s="239"/>
      <c r="K8" s="237"/>
    </row>
    <row r="9" spans="2:11" ht="15" customHeight="1">
      <c r="B9" s="240"/>
      <c r="C9" s="410" t="s">
        <v>740</v>
      </c>
      <c r="D9" s="410"/>
      <c r="E9" s="410"/>
      <c r="F9" s="410"/>
      <c r="G9" s="410"/>
      <c r="H9" s="410"/>
      <c r="I9" s="410"/>
      <c r="J9" s="410"/>
      <c r="K9" s="237"/>
    </row>
    <row r="10" spans="2:11" ht="15" customHeight="1">
      <c r="B10" s="240"/>
      <c r="C10" s="239"/>
      <c r="D10" s="410" t="s">
        <v>741</v>
      </c>
      <c r="E10" s="410"/>
      <c r="F10" s="410"/>
      <c r="G10" s="410"/>
      <c r="H10" s="410"/>
      <c r="I10" s="410"/>
      <c r="J10" s="410"/>
      <c r="K10" s="237"/>
    </row>
    <row r="11" spans="2:11" ht="15" customHeight="1">
      <c r="B11" s="240"/>
      <c r="C11" s="241"/>
      <c r="D11" s="410" t="s">
        <v>928</v>
      </c>
      <c r="E11" s="410"/>
      <c r="F11" s="410"/>
      <c r="G11" s="410"/>
      <c r="H11" s="410"/>
      <c r="I11" s="410"/>
      <c r="J11" s="410"/>
      <c r="K11" s="237"/>
    </row>
    <row r="12" spans="2:11" ht="12.75" customHeight="1">
      <c r="B12" s="240"/>
      <c r="C12" s="241"/>
      <c r="D12" s="241"/>
      <c r="E12" s="241"/>
      <c r="F12" s="241"/>
      <c r="G12" s="241"/>
      <c r="H12" s="241"/>
      <c r="I12" s="241"/>
      <c r="J12" s="241"/>
      <c r="K12" s="237"/>
    </row>
    <row r="13" spans="2:11" ht="15" customHeight="1">
      <c r="B13" s="240"/>
      <c r="C13" s="241"/>
      <c r="D13" s="410" t="s">
        <v>742</v>
      </c>
      <c r="E13" s="410"/>
      <c r="F13" s="410"/>
      <c r="G13" s="410"/>
      <c r="H13" s="410"/>
      <c r="I13" s="410"/>
      <c r="J13" s="410"/>
      <c r="K13" s="237"/>
    </row>
    <row r="14" spans="2:11" ht="15" customHeight="1">
      <c r="B14" s="240"/>
      <c r="C14" s="241"/>
      <c r="D14" s="410" t="s">
        <v>743</v>
      </c>
      <c r="E14" s="410"/>
      <c r="F14" s="410"/>
      <c r="G14" s="410"/>
      <c r="H14" s="410"/>
      <c r="I14" s="410"/>
      <c r="J14" s="410"/>
      <c r="K14" s="237"/>
    </row>
    <row r="15" spans="2:11" ht="15" customHeight="1">
      <c r="B15" s="240"/>
      <c r="C15" s="241"/>
      <c r="D15" s="410" t="s">
        <v>744</v>
      </c>
      <c r="E15" s="410"/>
      <c r="F15" s="410"/>
      <c r="G15" s="410"/>
      <c r="H15" s="410"/>
      <c r="I15" s="410"/>
      <c r="J15" s="410"/>
      <c r="K15" s="237"/>
    </row>
    <row r="16" spans="2:11" ht="15" customHeight="1">
      <c r="B16" s="240"/>
      <c r="C16" s="241"/>
      <c r="D16" s="241"/>
      <c r="E16" s="242" t="s">
        <v>70</v>
      </c>
      <c r="F16" s="410" t="s">
        <v>745</v>
      </c>
      <c r="G16" s="410"/>
      <c r="H16" s="410"/>
      <c r="I16" s="410"/>
      <c r="J16" s="410"/>
      <c r="K16" s="237"/>
    </row>
    <row r="17" spans="2:11" ht="15" customHeight="1">
      <c r="B17" s="240"/>
      <c r="C17" s="241"/>
      <c r="D17" s="241"/>
      <c r="E17" s="242" t="s">
        <v>746</v>
      </c>
      <c r="F17" s="410" t="s">
        <v>747</v>
      </c>
      <c r="G17" s="410"/>
      <c r="H17" s="410"/>
      <c r="I17" s="410"/>
      <c r="J17" s="410"/>
      <c r="K17" s="237"/>
    </row>
    <row r="18" spans="2:11" ht="15" customHeight="1">
      <c r="B18" s="240"/>
      <c r="C18" s="241"/>
      <c r="D18" s="241"/>
      <c r="E18" s="242" t="s">
        <v>748</v>
      </c>
      <c r="F18" s="410" t="s">
        <v>749</v>
      </c>
      <c r="G18" s="410"/>
      <c r="H18" s="410"/>
      <c r="I18" s="410"/>
      <c r="J18" s="410"/>
      <c r="K18" s="237"/>
    </row>
    <row r="19" spans="2:11" ht="15" customHeight="1">
      <c r="B19" s="240"/>
      <c r="C19" s="241"/>
      <c r="D19" s="241"/>
      <c r="E19" s="242" t="s">
        <v>750</v>
      </c>
      <c r="F19" s="410" t="s">
        <v>751</v>
      </c>
      <c r="G19" s="410"/>
      <c r="H19" s="410"/>
      <c r="I19" s="410"/>
      <c r="J19" s="410"/>
      <c r="K19" s="237"/>
    </row>
    <row r="20" spans="2:11" ht="15" customHeight="1">
      <c r="B20" s="240"/>
      <c r="C20" s="241"/>
      <c r="D20" s="241"/>
      <c r="E20" s="242" t="s">
        <v>752</v>
      </c>
      <c r="F20" s="410" t="s">
        <v>753</v>
      </c>
      <c r="G20" s="410"/>
      <c r="H20" s="410"/>
      <c r="I20" s="410"/>
      <c r="J20" s="410"/>
      <c r="K20" s="237"/>
    </row>
    <row r="21" spans="2:11" ht="15" customHeight="1">
      <c r="B21" s="240"/>
      <c r="C21" s="241"/>
      <c r="D21" s="241"/>
      <c r="E21" s="242" t="s">
        <v>754</v>
      </c>
      <c r="F21" s="410" t="s">
        <v>755</v>
      </c>
      <c r="G21" s="410"/>
      <c r="H21" s="410"/>
      <c r="I21" s="410"/>
      <c r="J21" s="410"/>
      <c r="K21" s="237"/>
    </row>
    <row r="22" spans="2:11" ht="12.75" customHeight="1">
      <c r="B22" s="240"/>
      <c r="C22" s="241"/>
      <c r="D22" s="241"/>
      <c r="E22" s="241"/>
      <c r="F22" s="241"/>
      <c r="G22" s="241"/>
      <c r="H22" s="241"/>
      <c r="I22" s="241"/>
      <c r="J22" s="241"/>
      <c r="K22" s="237"/>
    </row>
    <row r="23" spans="2:11" ht="15" customHeight="1">
      <c r="B23" s="240"/>
      <c r="C23" s="410" t="s">
        <v>756</v>
      </c>
      <c r="D23" s="410"/>
      <c r="E23" s="410"/>
      <c r="F23" s="410"/>
      <c r="G23" s="410"/>
      <c r="H23" s="410"/>
      <c r="I23" s="410"/>
      <c r="J23" s="410"/>
      <c r="K23" s="237"/>
    </row>
    <row r="24" spans="2:11" ht="15" customHeight="1">
      <c r="B24" s="240"/>
      <c r="C24" s="410" t="s">
        <v>757</v>
      </c>
      <c r="D24" s="410"/>
      <c r="E24" s="410"/>
      <c r="F24" s="410"/>
      <c r="G24" s="410"/>
      <c r="H24" s="410"/>
      <c r="I24" s="410"/>
      <c r="J24" s="410"/>
      <c r="K24" s="237"/>
    </row>
    <row r="25" spans="2:11" ht="15" customHeight="1">
      <c r="B25" s="240"/>
      <c r="C25" s="239"/>
      <c r="D25" s="410" t="s">
        <v>758</v>
      </c>
      <c r="E25" s="410"/>
      <c r="F25" s="410"/>
      <c r="G25" s="410"/>
      <c r="H25" s="410"/>
      <c r="I25" s="410"/>
      <c r="J25" s="410"/>
      <c r="K25" s="237"/>
    </row>
    <row r="26" spans="2:11" ht="15" customHeight="1">
      <c r="B26" s="240"/>
      <c r="C26" s="241"/>
      <c r="D26" s="410" t="s">
        <v>936</v>
      </c>
      <c r="E26" s="410"/>
      <c r="F26" s="410"/>
      <c r="G26" s="410"/>
      <c r="H26" s="410"/>
      <c r="I26" s="410"/>
      <c r="J26" s="410"/>
      <c r="K26" s="237"/>
    </row>
    <row r="27" spans="2:11" ht="12.75" customHeight="1">
      <c r="B27" s="240"/>
      <c r="C27" s="241"/>
      <c r="D27" s="241"/>
      <c r="E27" s="241"/>
      <c r="F27" s="241"/>
      <c r="G27" s="241"/>
      <c r="H27" s="241"/>
      <c r="I27" s="241"/>
      <c r="J27" s="241"/>
      <c r="K27" s="237"/>
    </row>
    <row r="28" spans="2:11" ht="15" customHeight="1">
      <c r="B28" s="240"/>
      <c r="C28" s="241"/>
      <c r="D28" s="410" t="s">
        <v>759</v>
      </c>
      <c r="E28" s="410"/>
      <c r="F28" s="410"/>
      <c r="G28" s="410"/>
      <c r="H28" s="410"/>
      <c r="I28" s="410"/>
      <c r="J28" s="410"/>
      <c r="K28" s="237"/>
    </row>
    <row r="29" spans="2:11" ht="15" customHeight="1">
      <c r="B29" s="240"/>
      <c r="C29" s="241"/>
      <c r="D29" s="410" t="s">
        <v>760</v>
      </c>
      <c r="E29" s="410"/>
      <c r="F29" s="410"/>
      <c r="G29" s="410"/>
      <c r="H29" s="410"/>
      <c r="I29" s="410"/>
      <c r="J29" s="410"/>
      <c r="K29" s="237"/>
    </row>
    <row r="30" spans="2:11" ht="12.75" customHeight="1">
      <c r="B30" s="240"/>
      <c r="C30" s="241"/>
      <c r="D30" s="241"/>
      <c r="E30" s="241"/>
      <c r="F30" s="241"/>
      <c r="G30" s="241"/>
      <c r="H30" s="241"/>
      <c r="I30" s="241"/>
      <c r="J30" s="241"/>
      <c r="K30" s="237"/>
    </row>
    <row r="31" spans="2:11" ht="15" customHeight="1">
      <c r="B31" s="240"/>
      <c r="C31" s="241"/>
      <c r="D31" s="410" t="s">
        <v>761</v>
      </c>
      <c r="E31" s="410"/>
      <c r="F31" s="410"/>
      <c r="G31" s="410"/>
      <c r="H31" s="410"/>
      <c r="I31" s="410"/>
      <c r="J31" s="410"/>
      <c r="K31" s="237"/>
    </row>
    <row r="32" spans="2:11" ht="15" customHeight="1">
      <c r="B32" s="240"/>
      <c r="C32" s="241"/>
      <c r="D32" s="410" t="s">
        <v>762</v>
      </c>
      <c r="E32" s="410"/>
      <c r="F32" s="410"/>
      <c r="G32" s="410"/>
      <c r="H32" s="410"/>
      <c r="I32" s="410"/>
      <c r="J32" s="410"/>
      <c r="K32" s="237"/>
    </row>
    <row r="33" spans="2:11" ht="15" customHeight="1">
      <c r="B33" s="240"/>
      <c r="C33" s="241"/>
      <c r="D33" s="410" t="s">
        <v>763</v>
      </c>
      <c r="E33" s="410"/>
      <c r="F33" s="410"/>
      <c r="G33" s="410"/>
      <c r="H33" s="410"/>
      <c r="I33" s="410"/>
      <c r="J33" s="410"/>
      <c r="K33" s="237"/>
    </row>
    <row r="34" spans="2:11" ht="15" customHeight="1">
      <c r="B34" s="240"/>
      <c r="C34" s="241"/>
      <c r="D34" s="239"/>
      <c r="E34" s="243" t="s">
        <v>104</v>
      </c>
      <c r="F34" s="239"/>
      <c r="G34" s="410" t="s">
        <v>764</v>
      </c>
      <c r="H34" s="410"/>
      <c r="I34" s="410"/>
      <c r="J34" s="410"/>
      <c r="K34" s="237"/>
    </row>
    <row r="35" spans="2:11" ht="30.75" customHeight="1">
      <c r="B35" s="240"/>
      <c r="C35" s="241"/>
      <c r="D35" s="239"/>
      <c r="E35" s="243" t="s">
        <v>765</v>
      </c>
      <c r="F35" s="239"/>
      <c r="G35" s="410" t="s">
        <v>766</v>
      </c>
      <c r="H35" s="410"/>
      <c r="I35" s="410"/>
      <c r="J35" s="410"/>
      <c r="K35" s="237"/>
    </row>
    <row r="36" spans="2:11" ht="15" customHeight="1">
      <c r="B36" s="240"/>
      <c r="C36" s="241"/>
      <c r="D36" s="239"/>
      <c r="E36" s="243" t="s">
        <v>47</v>
      </c>
      <c r="F36" s="239"/>
      <c r="G36" s="410" t="s">
        <v>767</v>
      </c>
      <c r="H36" s="410"/>
      <c r="I36" s="410"/>
      <c r="J36" s="410"/>
      <c r="K36" s="237"/>
    </row>
    <row r="37" spans="2:11" ht="15" customHeight="1">
      <c r="B37" s="240"/>
      <c r="C37" s="241"/>
      <c r="D37" s="239"/>
      <c r="E37" s="243" t="s">
        <v>105</v>
      </c>
      <c r="F37" s="239"/>
      <c r="G37" s="410" t="s">
        <v>768</v>
      </c>
      <c r="H37" s="410"/>
      <c r="I37" s="410"/>
      <c r="J37" s="410"/>
      <c r="K37" s="237"/>
    </row>
    <row r="38" spans="2:11" ht="15" customHeight="1">
      <c r="B38" s="240"/>
      <c r="C38" s="241"/>
      <c r="D38" s="239"/>
      <c r="E38" s="243" t="s">
        <v>106</v>
      </c>
      <c r="F38" s="239"/>
      <c r="G38" s="410" t="s">
        <v>769</v>
      </c>
      <c r="H38" s="410"/>
      <c r="I38" s="410"/>
      <c r="J38" s="410"/>
      <c r="K38" s="237"/>
    </row>
    <row r="39" spans="2:11" ht="15" customHeight="1">
      <c r="B39" s="240"/>
      <c r="C39" s="241"/>
      <c r="D39" s="239"/>
      <c r="E39" s="243" t="s">
        <v>107</v>
      </c>
      <c r="F39" s="239"/>
      <c r="G39" s="410" t="s">
        <v>770</v>
      </c>
      <c r="H39" s="410"/>
      <c r="I39" s="410"/>
      <c r="J39" s="410"/>
      <c r="K39" s="237"/>
    </row>
    <row r="40" spans="2:11" ht="15" customHeight="1">
      <c r="B40" s="240"/>
      <c r="C40" s="241"/>
      <c r="D40" s="239"/>
      <c r="E40" s="243" t="s">
        <v>771</v>
      </c>
      <c r="F40" s="239"/>
      <c r="G40" s="410" t="s">
        <v>772</v>
      </c>
      <c r="H40" s="410"/>
      <c r="I40" s="410"/>
      <c r="J40" s="410"/>
      <c r="K40" s="237"/>
    </row>
    <row r="41" spans="2:11" ht="15" customHeight="1">
      <c r="B41" s="240"/>
      <c r="C41" s="241"/>
      <c r="D41" s="239"/>
      <c r="E41" s="243"/>
      <c r="F41" s="239"/>
      <c r="G41" s="410" t="s">
        <v>773</v>
      </c>
      <c r="H41" s="410"/>
      <c r="I41" s="410"/>
      <c r="J41" s="410"/>
      <c r="K41" s="237"/>
    </row>
    <row r="42" spans="2:11" ht="15" customHeight="1">
      <c r="B42" s="240"/>
      <c r="C42" s="241"/>
      <c r="D42" s="239"/>
      <c r="E42" s="243" t="s">
        <v>774</v>
      </c>
      <c r="F42" s="239"/>
      <c r="G42" s="410" t="s">
        <v>775</v>
      </c>
      <c r="H42" s="410"/>
      <c r="I42" s="410"/>
      <c r="J42" s="410"/>
      <c r="K42" s="237"/>
    </row>
    <row r="43" spans="2:11" ht="15" customHeight="1">
      <c r="B43" s="240"/>
      <c r="C43" s="241"/>
      <c r="D43" s="239"/>
      <c r="E43" s="243" t="s">
        <v>109</v>
      </c>
      <c r="F43" s="239"/>
      <c r="G43" s="410" t="s">
        <v>776</v>
      </c>
      <c r="H43" s="410"/>
      <c r="I43" s="410"/>
      <c r="J43" s="410"/>
      <c r="K43" s="237"/>
    </row>
    <row r="44" spans="2:11" ht="12.75" customHeight="1">
      <c r="B44" s="240"/>
      <c r="C44" s="241"/>
      <c r="D44" s="239"/>
      <c r="E44" s="239"/>
      <c r="F44" s="239"/>
      <c r="G44" s="239"/>
      <c r="H44" s="239"/>
      <c r="I44" s="239"/>
      <c r="J44" s="239"/>
      <c r="K44" s="237"/>
    </row>
    <row r="45" spans="2:11" ht="15" customHeight="1">
      <c r="B45" s="240"/>
      <c r="C45" s="241"/>
      <c r="D45" s="410" t="s">
        <v>777</v>
      </c>
      <c r="E45" s="410"/>
      <c r="F45" s="410"/>
      <c r="G45" s="410"/>
      <c r="H45" s="410"/>
      <c r="I45" s="410"/>
      <c r="J45" s="410"/>
      <c r="K45" s="237"/>
    </row>
    <row r="46" spans="2:11" ht="15" customHeight="1">
      <c r="B46" s="240"/>
      <c r="C46" s="241"/>
      <c r="D46" s="241"/>
      <c r="E46" s="410" t="s">
        <v>778</v>
      </c>
      <c r="F46" s="410"/>
      <c r="G46" s="410"/>
      <c r="H46" s="410"/>
      <c r="I46" s="410"/>
      <c r="J46" s="410"/>
      <c r="K46" s="237"/>
    </row>
    <row r="47" spans="2:11" ht="15" customHeight="1">
      <c r="B47" s="240"/>
      <c r="C47" s="241"/>
      <c r="D47" s="241"/>
      <c r="E47" s="410" t="s">
        <v>779</v>
      </c>
      <c r="F47" s="410"/>
      <c r="G47" s="410"/>
      <c r="H47" s="410"/>
      <c r="I47" s="410"/>
      <c r="J47" s="410"/>
      <c r="K47" s="237"/>
    </row>
    <row r="48" spans="2:11" ht="15" customHeight="1">
      <c r="B48" s="240"/>
      <c r="C48" s="241"/>
      <c r="D48" s="241"/>
      <c r="E48" s="410" t="s">
        <v>780</v>
      </c>
      <c r="F48" s="410"/>
      <c r="G48" s="410"/>
      <c r="H48" s="410"/>
      <c r="I48" s="410"/>
      <c r="J48" s="410"/>
      <c r="K48" s="237"/>
    </row>
    <row r="49" spans="2:11" ht="15" customHeight="1">
      <c r="B49" s="240"/>
      <c r="C49" s="241"/>
      <c r="D49" s="410" t="s">
        <v>781</v>
      </c>
      <c r="E49" s="410"/>
      <c r="F49" s="410"/>
      <c r="G49" s="410"/>
      <c r="H49" s="410"/>
      <c r="I49" s="410"/>
      <c r="J49" s="410"/>
      <c r="K49" s="237"/>
    </row>
    <row r="50" spans="2:11" ht="25.5" customHeight="1">
      <c r="B50" s="236"/>
      <c r="C50" s="414" t="s">
        <v>782</v>
      </c>
      <c r="D50" s="414"/>
      <c r="E50" s="414"/>
      <c r="F50" s="414"/>
      <c r="G50" s="414"/>
      <c r="H50" s="414"/>
      <c r="I50" s="414"/>
      <c r="J50" s="414"/>
      <c r="K50" s="237"/>
    </row>
    <row r="51" spans="2:11" ht="5.25" customHeight="1">
      <c r="B51" s="236"/>
      <c r="C51" s="238"/>
      <c r="D51" s="238"/>
      <c r="E51" s="238"/>
      <c r="F51" s="238"/>
      <c r="G51" s="238"/>
      <c r="H51" s="238"/>
      <c r="I51" s="238"/>
      <c r="J51" s="238"/>
      <c r="K51" s="237"/>
    </row>
    <row r="52" spans="2:11" ht="15" customHeight="1">
      <c r="B52" s="236"/>
      <c r="C52" s="410" t="s">
        <v>783</v>
      </c>
      <c r="D52" s="410"/>
      <c r="E52" s="410"/>
      <c r="F52" s="410"/>
      <c r="G52" s="410"/>
      <c r="H52" s="410"/>
      <c r="I52" s="410"/>
      <c r="J52" s="410"/>
      <c r="K52" s="237"/>
    </row>
    <row r="53" spans="2:11" ht="15" customHeight="1">
      <c r="B53" s="236"/>
      <c r="C53" s="410" t="s">
        <v>784</v>
      </c>
      <c r="D53" s="410"/>
      <c r="E53" s="410"/>
      <c r="F53" s="410"/>
      <c r="G53" s="410"/>
      <c r="H53" s="410"/>
      <c r="I53" s="410"/>
      <c r="J53" s="410"/>
      <c r="K53" s="237"/>
    </row>
    <row r="54" spans="2:11" ht="12.75" customHeight="1">
      <c r="B54" s="236"/>
      <c r="C54" s="239"/>
      <c r="D54" s="239"/>
      <c r="E54" s="239"/>
      <c r="F54" s="239"/>
      <c r="G54" s="239"/>
      <c r="H54" s="239"/>
      <c r="I54" s="239"/>
      <c r="J54" s="239"/>
      <c r="K54" s="237"/>
    </row>
    <row r="55" spans="2:11" ht="15" customHeight="1">
      <c r="B55" s="236"/>
      <c r="C55" s="410" t="s">
        <v>929</v>
      </c>
      <c r="D55" s="410"/>
      <c r="E55" s="410"/>
      <c r="F55" s="410"/>
      <c r="G55" s="410"/>
      <c r="H55" s="410"/>
      <c r="I55" s="410"/>
      <c r="J55" s="410"/>
      <c r="K55" s="237"/>
    </row>
    <row r="56" spans="2:11" ht="15" customHeight="1">
      <c r="B56" s="236"/>
      <c r="C56" s="241"/>
      <c r="D56" s="410" t="s">
        <v>931</v>
      </c>
      <c r="E56" s="410"/>
      <c r="F56" s="410"/>
      <c r="G56" s="410"/>
      <c r="H56" s="410"/>
      <c r="I56" s="410"/>
      <c r="J56" s="410"/>
      <c r="K56" s="237"/>
    </row>
    <row r="57" spans="2:11" ht="15" customHeight="1">
      <c r="B57" s="236"/>
      <c r="C57" s="241"/>
      <c r="D57" s="410" t="s">
        <v>930</v>
      </c>
      <c r="E57" s="410"/>
      <c r="F57" s="410"/>
      <c r="G57" s="410"/>
      <c r="H57" s="410"/>
      <c r="I57" s="410"/>
      <c r="J57" s="410"/>
      <c r="K57" s="237"/>
    </row>
    <row r="58" spans="2:11" ht="15" customHeight="1">
      <c r="B58" s="236"/>
      <c r="C58" s="241"/>
      <c r="D58" s="410" t="s">
        <v>932</v>
      </c>
      <c r="E58" s="410"/>
      <c r="F58" s="410"/>
      <c r="G58" s="410"/>
      <c r="H58" s="410"/>
      <c r="I58" s="410"/>
      <c r="J58" s="410"/>
      <c r="K58" s="237"/>
    </row>
    <row r="59" spans="2:11" ht="15" customHeight="1">
      <c r="B59" s="236"/>
      <c r="C59" s="241"/>
      <c r="D59" s="410" t="s">
        <v>785</v>
      </c>
      <c r="E59" s="410"/>
      <c r="F59" s="410"/>
      <c r="G59" s="410"/>
      <c r="H59" s="410"/>
      <c r="I59" s="410"/>
      <c r="J59" s="410"/>
      <c r="K59" s="237"/>
    </row>
    <row r="60" spans="2:11" ht="15" customHeight="1">
      <c r="B60" s="236"/>
      <c r="C60" s="241"/>
      <c r="D60" s="411" t="s">
        <v>786</v>
      </c>
      <c r="E60" s="411"/>
      <c r="F60" s="411"/>
      <c r="G60" s="411"/>
      <c r="H60" s="411"/>
      <c r="I60" s="411"/>
      <c r="J60" s="411"/>
      <c r="K60" s="237"/>
    </row>
    <row r="61" spans="2:11" ht="15" customHeight="1">
      <c r="B61" s="236"/>
      <c r="C61" s="241"/>
      <c r="D61" s="410" t="s">
        <v>787</v>
      </c>
      <c r="E61" s="410"/>
      <c r="F61" s="410"/>
      <c r="G61" s="410"/>
      <c r="H61" s="410"/>
      <c r="I61" s="410"/>
      <c r="J61" s="410"/>
      <c r="K61" s="237"/>
    </row>
    <row r="62" spans="2:11" ht="12.75" customHeight="1">
      <c r="B62" s="236"/>
      <c r="C62" s="241"/>
      <c r="D62" s="241"/>
      <c r="E62" s="244"/>
      <c r="F62" s="241"/>
      <c r="G62" s="241"/>
      <c r="H62" s="241"/>
      <c r="I62" s="241"/>
      <c r="J62" s="241"/>
      <c r="K62" s="237"/>
    </row>
    <row r="63" spans="2:11" ht="15" customHeight="1">
      <c r="B63" s="236"/>
      <c r="C63" s="241"/>
      <c r="D63" s="410" t="s">
        <v>788</v>
      </c>
      <c r="E63" s="410"/>
      <c r="F63" s="410"/>
      <c r="G63" s="410"/>
      <c r="H63" s="410"/>
      <c r="I63" s="410"/>
      <c r="J63" s="410"/>
      <c r="K63" s="237"/>
    </row>
    <row r="64" spans="2:11" ht="15" customHeight="1">
      <c r="B64" s="236"/>
      <c r="C64" s="241"/>
      <c r="D64" s="411" t="s">
        <v>789</v>
      </c>
      <c r="E64" s="411"/>
      <c r="F64" s="411"/>
      <c r="G64" s="411"/>
      <c r="H64" s="411"/>
      <c r="I64" s="411"/>
      <c r="J64" s="411"/>
      <c r="K64" s="237"/>
    </row>
    <row r="65" spans="2:11" ht="15" customHeight="1">
      <c r="B65" s="236"/>
      <c r="C65" s="241"/>
      <c r="D65" s="410" t="s">
        <v>790</v>
      </c>
      <c r="E65" s="410"/>
      <c r="F65" s="410"/>
      <c r="G65" s="410"/>
      <c r="H65" s="410"/>
      <c r="I65" s="410"/>
      <c r="J65" s="410"/>
      <c r="K65" s="237"/>
    </row>
    <row r="66" spans="2:11" ht="15" customHeight="1">
      <c r="B66" s="236"/>
      <c r="C66" s="241"/>
      <c r="D66" s="410" t="s">
        <v>933</v>
      </c>
      <c r="E66" s="410"/>
      <c r="F66" s="410"/>
      <c r="G66" s="410"/>
      <c r="H66" s="410"/>
      <c r="I66" s="410"/>
      <c r="J66" s="410"/>
      <c r="K66" s="237"/>
    </row>
    <row r="67" spans="2:11" ht="15" customHeight="1">
      <c r="B67" s="236"/>
      <c r="C67" s="241"/>
      <c r="D67" s="410" t="s">
        <v>791</v>
      </c>
      <c r="E67" s="410"/>
      <c r="F67" s="410"/>
      <c r="G67" s="410"/>
      <c r="H67" s="410"/>
      <c r="I67" s="410"/>
      <c r="J67" s="410"/>
      <c r="K67" s="237"/>
    </row>
    <row r="68" spans="2:11" ht="15" customHeight="1">
      <c r="B68" s="236"/>
      <c r="C68" s="241"/>
      <c r="D68" s="410" t="s">
        <v>792</v>
      </c>
      <c r="E68" s="410"/>
      <c r="F68" s="410"/>
      <c r="G68" s="410"/>
      <c r="H68" s="410"/>
      <c r="I68" s="410"/>
      <c r="J68" s="410"/>
      <c r="K68" s="237"/>
    </row>
    <row r="69" spans="2:11" ht="12.75" customHeight="1">
      <c r="B69" s="245"/>
      <c r="C69" s="246"/>
      <c r="D69" s="246"/>
      <c r="E69" s="246"/>
      <c r="F69" s="246"/>
      <c r="G69" s="246"/>
      <c r="H69" s="246"/>
      <c r="I69" s="246"/>
      <c r="J69" s="246"/>
      <c r="K69" s="247"/>
    </row>
    <row r="70" spans="2:11" ht="18.75" customHeight="1">
      <c r="B70" s="248"/>
      <c r="C70" s="248"/>
      <c r="D70" s="248"/>
      <c r="E70" s="248"/>
      <c r="F70" s="248"/>
      <c r="G70" s="248"/>
      <c r="H70" s="248"/>
      <c r="I70" s="248"/>
      <c r="J70" s="248"/>
      <c r="K70" s="249"/>
    </row>
    <row r="71" spans="2:11" ht="18.75" customHeight="1">
      <c r="B71" s="249"/>
      <c r="C71" s="249"/>
      <c r="D71" s="249"/>
      <c r="E71" s="249"/>
      <c r="F71" s="249"/>
      <c r="G71" s="249"/>
      <c r="H71" s="249"/>
      <c r="I71" s="249"/>
      <c r="J71" s="249"/>
      <c r="K71" s="249"/>
    </row>
    <row r="72" spans="2:11" ht="7.5" customHeight="1">
      <c r="B72" s="250"/>
      <c r="C72" s="251"/>
      <c r="D72" s="251"/>
      <c r="E72" s="251"/>
      <c r="F72" s="251"/>
      <c r="G72" s="251"/>
      <c r="H72" s="251"/>
      <c r="I72" s="251"/>
      <c r="J72" s="251"/>
      <c r="K72" s="252"/>
    </row>
    <row r="73" spans="2:11" ht="45" customHeight="1">
      <c r="B73" s="253"/>
      <c r="C73" s="412" t="s">
        <v>77</v>
      </c>
      <c r="D73" s="412"/>
      <c r="E73" s="412"/>
      <c r="F73" s="412"/>
      <c r="G73" s="412"/>
      <c r="H73" s="412"/>
      <c r="I73" s="412"/>
      <c r="J73" s="412"/>
      <c r="K73" s="254"/>
    </row>
    <row r="74" spans="2:11" ht="17.25" customHeight="1">
      <c r="B74" s="253"/>
      <c r="C74" s="255" t="s">
        <v>793</v>
      </c>
      <c r="D74" s="255"/>
      <c r="E74" s="255"/>
      <c r="F74" s="255" t="s">
        <v>794</v>
      </c>
      <c r="G74" s="256"/>
      <c r="H74" s="255" t="s">
        <v>105</v>
      </c>
      <c r="I74" s="255" t="s">
        <v>51</v>
      </c>
      <c r="J74" s="255" t="s">
        <v>795</v>
      </c>
      <c r="K74" s="254"/>
    </row>
    <row r="75" spans="2:11" ht="17.25" customHeight="1">
      <c r="B75" s="253"/>
      <c r="C75" s="257" t="s">
        <v>796</v>
      </c>
      <c r="D75" s="257"/>
      <c r="E75" s="257"/>
      <c r="F75" s="258" t="s">
        <v>797</v>
      </c>
      <c r="G75" s="259"/>
      <c r="H75" s="257"/>
      <c r="I75" s="257"/>
      <c r="J75" s="257" t="s">
        <v>798</v>
      </c>
      <c r="K75" s="254"/>
    </row>
    <row r="76" spans="2:11" ht="5.25" customHeight="1">
      <c r="B76" s="253"/>
      <c r="C76" s="260"/>
      <c r="D76" s="260"/>
      <c r="E76" s="260"/>
      <c r="F76" s="260"/>
      <c r="G76" s="261"/>
      <c r="H76" s="260"/>
      <c r="I76" s="260"/>
      <c r="J76" s="260"/>
      <c r="K76" s="254"/>
    </row>
    <row r="77" spans="2:11" ht="15" customHeight="1">
      <c r="B77" s="253"/>
      <c r="C77" s="243" t="s">
        <v>47</v>
      </c>
      <c r="D77" s="260"/>
      <c r="E77" s="260"/>
      <c r="F77" s="262" t="s">
        <v>799</v>
      </c>
      <c r="G77" s="261"/>
      <c r="H77" s="243" t="s">
        <v>800</v>
      </c>
      <c r="I77" s="243" t="s">
        <v>801</v>
      </c>
      <c r="J77" s="243">
        <v>20</v>
      </c>
      <c r="K77" s="254"/>
    </row>
    <row r="78" spans="2:11" ht="15" customHeight="1">
      <c r="B78" s="253"/>
      <c r="C78" s="243" t="s">
        <v>802</v>
      </c>
      <c r="D78" s="243"/>
      <c r="E78" s="243"/>
      <c r="F78" s="262" t="s">
        <v>799</v>
      </c>
      <c r="G78" s="261"/>
      <c r="H78" s="243" t="s">
        <v>803</v>
      </c>
      <c r="I78" s="243" t="s">
        <v>801</v>
      </c>
      <c r="J78" s="243">
        <v>120</v>
      </c>
      <c r="K78" s="254"/>
    </row>
    <row r="79" spans="2:11" ht="15" customHeight="1">
      <c r="B79" s="263"/>
      <c r="C79" s="243" t="s">
        <v>804</v>
      </c>
      <c r="D79" s="243"/>
      <c r="E79" s="243"/>
      <c r="F79" s="262" t="s">
        <v>805</v>
      </c>
      <c r="G79" s="261"/>
      <c r="H79" s="243" t="s">
        <v>806</v>
      </c>
      <c r="I79" s="243" t="s">
        <v>801</v>
      </c>
      <c r="J79" s="243">
        <v>50</v>
      </c>
      <c r="K79" s="254"/>
    </row>
    <row r="80" spans="2:11" ht="15" customHeight="1">
      <c r="B80" s="263"/>
      <c r="C80" s="243" t="s">
        <v>807</v>
      </c>
      <c r="D80" s="243"/>
      <c r="E80" s="243"/>
      <c r="F80" s="262" t="s">
        <v>799</v>
      </c>
      <c r="G80" s="261"/>
      <c r="H80" s="243" t="s">
        <v>808</v>
      </c>
      <c r="I80" s="243" t="s">
        <v>809</v>
      </c>
      <c r="J80" s="243"/>
      <c r="K80" s="254"/>
    </row>
    <row r="81" spans="2:11" ht="15" customHeight="1">
      <c r="B81" s="263"/>
      <c r="C81" s="264" t="s">
        <v>810</v>
      </c>
      <c r="D81" s="264"/>
      <c r="E81" s="264"/>
      <c r="F81" s="265" t="s">
        <v>805</v>
      </c>
      <c r="G81" s="264"/>
      <c r="H81" s="264" t="s">
        <v>811</v>
      </c>
      <c r="I81" s="264" t="s">
        <v>801</v>
      </c>
      <c r="J81" s="264">
        <v>15</v>
      </c>
      <c r="K81" s="254"/>
    </row>
    <row r="82" spans="2:11" ht="15" customHeight="1">
      <c r="B82" s="263"/>
      <c r="C82" s="264" t="s">
        <v>812</v>
      </c>
      <c r="D82" s="264"/>
      <c r="E82" s="264"/>
      <c r="F82" s="265" t="s">
        <v>805</v>
      </c>
      <c r="G82" s="264"/>
      <c r="H82" s="264" t="s">
        <v>813</v>
      </c>
      <c r="I82" s="264" t="s">
        <v>801</v>
      </c>
      <c r="J82" s="264">
        <v>15</v>
      </c>
      <c r="K82" s="254"/>
    </row>
    <row r="83" spans="2:11" ht="15" customHeight="1">
      <c r="B83" s="263"/>
      <c r="C83" s="264" t="s">
        <v>814</v>
      </c>
      <c r="D83" s="264"/>
      <c r="E83" s="264"/>
      <c r="F83" s="265" t="s">
        <v>805</v>
      </c>
      <c r="G83" s="264"/>
      <c r="H83" s="264" t="s">
        <v>815</v>
      </c>
      <c r="I83" s="264" t="s">
        <v>801</v>
      </c>
      <c r="J83" s="264">
        <v>20</v>
      </c>
      <c r="K83" s="254"/>
    </row>
    <row r="84" spans="2:11" ht="15" customHeight="1">
      <c r="B84" s="263"/>
      <c r="C84" s="264" t="s">
        <v>816</v>
      </c>
      <c r="D84" s="264"/>
      <c r="E84" s="264"/>
      <c r="F84" s="265" t="s">
        <v>805</v>
      </c>
      <c r="G84" s="264"/>
      <c r="H84" s="264" t="s">
        <v>817</v>
      </c>
      <c r="I84" s="264" t="s">
        <v>801</v>
      </c>
      <c r="J84" s="264">
        <v>20</v>
      </c>
      <c r="K84" s="254"/>
    </row>
    <row r="85" spans="2:11" ht="15" customHeight="1">
      <c r="B85" s="263"/>
      <c r="C85" s="243" t="s">
        <v>818</v>
      </c>
      <c r="D85" s="243"/>
      <c r="E85" s="243"/>
      <c r="F85" s="262" t="s">
        <v>805</v>
      </c>
      <c r="G85" s="261"/>
      <c r="H85" s="243" t="s">
        <v>819</v>
      </c>
      <c r="I85" s="243" t="s">
        <v>801</v>
      </c>
      <c r="J85" s="243">
        <v>50</v>
      </c>
      <c r="K85" s="254"/>
    </row>
    <row r="86" spans="2:11" ht="15" customHeight="1">
      <c r="B86" s="263"/>
      <c r="C86" s="243" t="s">
        <v>820</v>
      </c>
      <c r="D86" s="243"/>
      <c r="E86" s="243"/>
      <c r="F86" s="262" t="s">
        <v>805</v>
      </c>
      <c r="G86" s="261"/>
      <c r="H86" s="243" t="s">
        <v>821</v>
      </c>
      <c r="I86" s="243" t="s">
        <v>801</v>
      </c>
      <c r="J86" s="243">
        <v>20</v>
      </c>
      <c r="K86" s="254"/>
    </row>
    <row r="87" spans="2:11" ht="15" customHeight="1">
      <c r="B87" s="263"/>
      <c r="C87" s="243" t="s">
        <v>822</v>
      </c>
      <c r="D87" s="243"/>
      <c r="E87" s="243"/>
      <c r="F87" s="262" t="s">
        <v>805</v>
      </c>
      <c r="G87" s="261"/>
      <c r="H87" s="243" t="s">
        <v>823</v>
      </c>
      <c r="I87" s="243" t="s">
        <v>801</v>
      </c>
      <c r="J87" s="243">
        <v>20</v>
      </c>
      <c r="K87" s="254"/>
    </row>
    <row r="88" spans="2:11" ht="15" customHeight="1">
      <c r="B88" s="263"/>
      <c r="C88" s="243" t="s">
        <v>934</v>
      </c>
      <c r="D88" s="243"/>
      <c r="E88" s="243"/>
      <c r="F88" s="262" t="s">
        <v>805</v>
      </c>
      <c r="G88" s="261"/>
      <c r="H88" s="243" t="s">
        <v>935</v>
      </c>
      <c r="I88" s="243" t="s">
        <v>801</v>
      </c>
      <c r="J88" s="243">
        <v>50</v>
      </c>
      <c r="K88" s="254"/>
    </row>
    <row r="89" spans="2:11" ht="15" customHeight="1">
      <c r="B89" s="263"/>
      <c r="C89" s="243" t="s">
        <v>824</v>
      </c>
      <c r="D89" s="243"/>
      <c r="E89" s="243"/>
      <c r="F89" s="262" t="s">
        <v>805</v>
      </c>
      <c r="G89" s="261"/>
      <c r="H89" s="243" t="s">
        <v>824</v>
      </c>
      <c r="I89" s="243" t="s">
        <v>801</v>
      </c>
      <c r="J89" s="243">
        <v>50</v>
      </c>
      <c r="K89" s="254"/>
    </row>
    <row r="90" spans="2:11" ht="15" customHeight="1">
      <c r="B90" s="263"/>
      <c r="C90" s="243" t="s">
        <v>110</v>
      </c>
      <c r="D90" s="243"/>
      <c r="E90" s="243"/>
      <c r="F90" s="262" t="s">
        <v>805</v>
      </c>
      <c r="G90" s="261"/>
      <c r="H90" s="243" t="s">
        <v>825</v>
      </c>
      <c r="I90" s="243" t="s">
        <v>801</v>
      </c>
      <c r="J90" s="243">
        <v>255</v>
      </c>
      <c r="K90" s="254"/>
    </row>
    <row r="91" spans="2:11" ht="15" customHeight="1">
      <c r="B91" s="263"/>
      <c r="C91" s="243" t="s">
        <v>826</v>
      </c>
      <c r="D91" s="243"/>
      <c r="E91" s="243"/>
      <c r="F91" s="262" t="s">
        <v>799</v>
      </c>
      <c r="G91" s="261"/>
      <c r="H91" s="243" t="s">
        <v>827</v>
      </c>
      <c r="I91" s="243" t="s">
        <v>828</v>
      </c>
      <c r="J91" s="243"/>
      <c r="K91" s="254"/>
    </row>
    <row r="92" spans="2:11" ht="15" customHeight="1">
      <c r="B92" s="263"/>
      <c r="C92" s="243" t="s">
        <v>829</v>
      </c>
      <c r="D92" s="243"/>
      <c r="E92" s="243"/>
      <c r="F92" s="262" t="s">
        <v>799</v>
      </c>
      <c r="G92" s="261"/>
      <c r="H92" s="243" t="s">
        <v>830</v>
      </c>
      <c r="I92" s="243" t="s">
        <v>831</v>
      </c>
      <c r="J92" s="243"/>
      <c r="K92" s="254"/>
    </row>
    <row r="93" spans="2:11" ht="15" customHeight="1">
      <c r="B93" s="263"/>
      <c r="C93" s="243" t="s">
        <v>832</v>
      </c>
      <c r="D93" s="243"/>
      <c r="E93" s="243"/>
      <c r="F93" s="262" t="s">
        <v>799</v>
      </c>
      <c r="G93" s="261"/>
      <c r="H93" s="243" t="s">
        <v>832</v>
      </c>
      <c r="I93" s="243" t="s">
        <v>831</v>
      </c>
      <c r="J93" s="243"/>
      <c r="K93" s="254"/>
    </row>
    <row r="94" spans="2:11" ht="15" customHeight="1">
      <c r="B94" s="263"/>
      <c r="C94" s="243" t="s">
        <v>32</v>
      </c>
      <c r="D94" s="243"/>
      <c r="E94" s="243"/>
      <c r="F94" s="262" t="s">
        <v>799</v>
      </c>
      <c r="G94" s="261"/>
      <c r="H94" s="243" t="s">
        <v>833</v>
      </c>
      <c r="I94" s="243" t="s">
        <v>831</v>
      </c>
      <c r="J94" s="243"/>
      <c r="K94" s="254"/>
    </row>
    <row r="95" spans="2:11" ht="15" customHeight="1">
      <c r="B95" s="263"/>
      <c r="C95" s="243" t="s">
        <v>42</v>
      </c>
      <c r="D95" s="243"/>
      <c r="E95" s="243"/>
      <c r="F95" s="262" t="s">
        <v>799</v>
      </c>
      <c r="G95" s="261"/>
      <c r="H95" s="243" t="s">
        <v>834</v>
      </c>
      <c r="I95" s="243" t="s">
        <v>831</v>
      </c>
      <c r="J95" s="243"/>
      <c r="K95" s="254"/>
    </row>
    <row r="96" spans="2:11" ht="15" customHeight="1">
      <c r="B96" s="266"/>
      <c r="C96" s="267"/>
      <c r="D96" s="267"/>
      <c r="E96" s="267"/>
      <c r="F96" s="267"/>
      <c r="G96" s="267"/>
      <c r="H96" s="267"/>
      <c r="I96" s="267"/>
      <c r="J96" s="267"/>
      <c r="K96" s="268"/>
    </row>
    <row r="97" spans="2:11" ht="18.75" customHeight="1">
      <c r="B97" s="269"/>
      <c r="C97" s="270"/>
      <c r="D97" s="270"/>
      <c r="E97" s="270"/>
      <c r="F97" s="270"/>
      <c r="G97" s="270"/>
      <c r="H97" s="270"/>
      <c r="I97" s="270"/>
      <c r="J97" s="270"/>
      <c r="K97" s="269"/>
    </row>
    <row r="98" spans="2:11" ht="18.75" customHeight="1">
      <c r="B98" s="249"/>
      <c r="C98" s="249"/>
      <c r="D98" s="249"/>
      <c r="E98" s="249"/>
      <c r="F98" s="249"/>
      <c r="G98" s="249"/>
      <c r="H98" s="249"/>
      <c r="I98" s="249"/>
      <c r="J98" s="249"/>
      <c r="K98" s="249"/>
    </row>
    <row r="99" spans="2:11" ht="7.5" customHeight="1">
      <c r="B99" s="250"/>
      <c r="C99" s="251"/>
      <c r="D99" s="251"/>
      <c r="E99" s="251"/>
      <c r="F99" s="251"/>
      <c r="G99" s="251"/>
      <c r="H99" s="251"/>
      <c r="I99" s="251"/>
      <c r="J99" s="251"/>
      <c r="K99" s="252"/>
    </row>
    <row r="100" spans="2:11" ht="45" customHeight="1">
      <c r="B100" s="253"/>
      <c r="C100" s="412" t="s">
        <v>835</v>
      </c>
      <c r="D100" s="412"/>
      <c r="E100" s="412"/>
      <c r="F100" s="412"/>
      <c r="G100" s="412"/>
      <c r="H100" s="412"/>
      <c r="I100" s="412"/>
      <c r="J100" s="412"/>
      <c r="K100" s="254"/>
    </row>
    <row r="101" spans="2:11" ht="17.25" customHeight="1">
      <c r="B101" s="253"/>
      <c r="C101" s="255" t="s">
        <v>793</v>
      </c>
      <c r="D101" s="255"/>
      <c r="E101" s="255"/>
      <c r="F101" s="255" t="s">
        <v>794</v>
      </c>
      <c r="G101" s="256"/>
      <c r="H101" s="255" t="s">
        <v>105</v>
      </c>
      <c r="I101" s="255" t="s">
        <v>51</v>
      </c>
      <c r="J101" s="255" t="s">
        <v>795</v>
      </c>
      <c r="K101" s="254"/>
    </row>
    <row r="102" spans="2:11" ht="17.25" customHeight="1">
      <c r="B102" s="253"/>
      <c r="C102" s="257" t="s">
        <v>796</v>
      </c>
      <c r="D102" s="257"/>
      <c r="E102" s="257"/>
      <c r="F102" s="258" t="s">
        <v>797</v>
      </c>
      <c r="G102" s="259"/>
      <c r="H102" s="257"/>
      <c r="I102" s="257"/>
      <c r="J102" s="257" t="s">
        <v>798</v>
      </c>
      <c r="K102" s="254"/>
    </row>
    <row r="103" spans="2:11" ht="5.25" customHeight="1">
      <c r="B103" s="253"/>
      <c r="C103" s="255"/>
      <c r="D103" s="255"/>
      <c r="E103" s="255"/>
      <c r="F103" s="255"/>
      <c r="G103" s="271"/>
      <c r="H103" s="255"/>
      <c r="I103" s="255"/>
      <c r="J103" s="255"/>
      <c r="K103" s="254"/>
    </row>
    <row r="104" spans="2:11" ht="15" customHeight="1">
      <c r="B104" s="253"/>
      <c r="C104" s="243" t="s">
        <v>47</v>
      </c>
      <c r="D104" s="260"/>
      <c r="E104" s="260"/>
      <c r="F104" s="262" t="s">
        <v>799</v>
      </c>
      <c r="G104" s="271"/>
      <c r="H104" s="243" t="s">
        <v>836</v>
      </c>
      <c r="I104" s="243" t="s">
        <v>801</v>
      </c>
      <c r="J104" s="243">
        <v>20</v>
      </c>
      <c r="K104" s="254"/>
    </row>
    <row r="105" spans="2:11" ht="15" customHeight="1">
      <c r="B105" s="253"/>
      <c r="C105" s="243" t="s">
        <v>802</v>
      </c>
      <c r="D105" s="243"/>
      <c r="E105" s="243"/>
      <c r="F105" s="262" t="s">
        <v>799</v>
      </c>
      <c r="G105" s="243"/>
      <c r="H105" s="243" t="s">
        <v>836</v>
      </c>
      <c r="I105" s="243" t="s">
        <v>801</v>
      </c>
      <c r="J105" s="243">
        <v>120</v>
      </c>
      <c r="K105" s="254"/>
    </row>
    <row r="106" spans="2:11" ht="15" customHeight="1">
      <c r="B106" s="263"/>
      <c r="C106" s="243" t="s">
        <v>804</v>
      </c>
      <c r="D106" s="243"/>
      <c r="E106" s="243"/>
      <c r="F106" s="262" t="s">
        <v>805</v>
      </c>
      <c r="G106" s="243"/>
      <c r="H106" s="243" t="s">
        <v>836</v>
      </c>
      <c r="I106" s="243" t="s">
        <v>801</v>
      </c>
      <c r="J106" s="243">
        <v>50</v>
      </c>
      <c r="K106" s="254"/>
    </row>
    <row r="107" spans="2:11" ht="15" customHeight="1">
      <c r="B107" s="263"/>
      <c r="C107" s="243" t="s">
        <v>807</v>
      </c>
      <c r="D107" s="243"/>
      <c r="E107" s="243"/>
      <c r="F107" s="262" t="s">
        <v>799</v>
      </c>
      <c r="G107" s="243"/>
      <c r="H107" s="243" t="s">
        <v>836</v>
      </c>
      <c r="I107" s="243" t="s">
        <v>809</v>
      </c>
      <c r="J107" s="243"/>
      <c r="K107" s="254"/>
    </row>
    <row r="108" spans="2:11" ht="15" customHeight="1">
      <c r="B108" s="263"/>
      <c r="C108" s="243" t="s">
        <v>818</v>
      </c>
      <c r="D108" s="243"/>
      <c r="E108" s="243"/>
      <c r="F108" s="262" t="s">
        <v>805</v>
      </c>
      <c r="G108" s="243"/>
      <c r="H108" s="243" t="s">
        <v>836</v>
      </c>
      <c r="I108" s="243" t="s">
        <v>801</v>
      </c>
      <c r="J108" s="243">
        <v>50</v>
      </c>
      <c r="K108" s="254"/>
    </row>
    <row r="109" spans="2:11" ht="15" customHeight="1">
      <c r="B109" s="263"/>
      <c r="C109" s="243" t="s">
        <v>824</v>
      </c>
      <c r="D109" s="243"/>
      <c r="E109" s="243"/>
      <c r="F109" s="262" t="s">
        <v>805</v>
      </c>
      <c r="G109" s="243"/>
      <c r="H109" s="243" t="s">
        <v>836</v>
      </c>
      <c r="I109" s="243" t="s">
        <v>801</v>
      </c>
      <c r="J109" s="243">
        <v>50</v>
      </c>
      <c r="K109" s="254"/>
    </row>
    <row r="110" spans="2:11" ht="15" customHeight="1">
      <c r="B110" s="263"/>
      <c r="C110" s="243" t="s">
        <v>934</v>
      </c>
      <c r="D110" s="243"/>
      <c r="E110" s="243"/>
      <c r="F110" s="262" t="s">
        <v>805</v>
      </c>
      <c r="G110" s="243"/>
      <c r="H110" s="243" t="s">
        <v>836</v>
      </c>
      <c r="I110" s="243" t="s">
        <v>801</v>
      </c>
      <c r="J110" s="243">
        <v>50</v>
      </c>
      <c r="K110" s="254"/>
    </row>
    <row r="111" spans="2:11" ht="15" customHeight="1">
      <c r="B111" s="263"/>
      <c r="C111" s="243" t="s">
        <v>47</v>
      </c>
      <c r="D111" s="243"/>
      <c r="E111" s="243"/>
      <c r="F111" s="262" t="s">
        <v>799</v>
      </c>
      <c r="G111" s="243"/>
      <c r="H111" s="243" t="s">
        <v>837</v>
      </c>
      <c r="I111" s="243" t="s">
        <v>801</v>
      </c>
      <c r="J111" s="243">
        <v>20</v>
      </c>
      <c r="K111" s="254"/>
    </row>
    <row r="112" spans="2:11" ht="15" customHeight="1">
      <c r="B112" s="263"/>
      <c r="C112" s="243" t="s">
        <v>838</v>
      </c>
      <c r="D112" s="243"/>
      <c r="E112" s="243"/>
      <c r="F112" s="262" t="s">
        <v>799</v>
      </c>
      <c r="G112" s="243"/>
      <c r="H112" s="243" t="s">
        <v>839</v>
      </c>
      <c r="I112" s="243" t="s">
        <v>801</v>
      </c>
      <c r="J112" s="243">
        <v>120</v>
      </c>
      <c r="K112" s="254"/>
    </row>
    <row r="113" spans="2:11" ht="15" customHeight="1">
      <c r="B113" s="263"/>
      <c r="C113" s="243" t="s">
        <v>32</v>
      </c>
      <c r="D113" s="243"/>
      <c r="E113" s="243"/>
      <c r="F113" s="262" t="s">
        <v>799</v>
      </c>
      <c r="G113" s="243"/>
      <c r="H113" s="243" t="s">
        <v>840</v>
      </c>
      <c r="I113" s="243" t="s">
        <v>831</v>
      </c>
      <c r="J113" s="243"/>
      <c r="K113" s="254"/>
    </row>
    <row r="114" spans="2:11" ht="15" customHeight="1">
      <c r="B114" s="263"/>
      <c r="C114" s="243" t="s">
        <v>42</v>
      </c>
      <c r="D114" s="243"/>
      <c r="E114" s="243"/>
      <c r="F114" s="262" t="s">
        <v>799</v>
      </c>
      <c r="G114" s="243"/>
      <c r="H114" s="243" t="s">
        <v>841</v>
      </c>
      <c r="I114" s="243" t="s">
        <v>831</v>
      </c>
      <c r="J114" s="243"/>
      <c r="K114" s="254"/>
    </row>
    <row r="115" spans="2:11" ht="15" customHeight="1">
      <c r="B115" s="263"/>
      <c r="C115" s="243" t="s">
        <v>51</v>
      </c>
      <c r="D115" s="243"/>
      <c r="E115" s="243"/>
      <c r="F115" s="262" t="s">
        <v>799</v>
      </c>
      <c r="G115" s="243"/>
      <c r="H115" s="243" t="s">
        <v>842</v>
      </c>
      <c r="I115" s="243" t="s">
        <v>843</v>
      </c>
      <c r="J115" s="243"/>
      <c r="K115" s="254"/>
    </row>
    <row r="116" spans="2:11" ht="15" customHeight="1">
      <c r="B116" s="266"/>
      <c r="C116" s="272"/>
      <c r="D116" s="272"/>
      <c r="E116" s="272"/>
      <c r="F116" s="272"/>
      <c r="G116" s="272"/>
      <c r="H116" s="272"/>
      <c r="I116" s="272"/>
      <c r="J116" s="272"/>
      <c r="K116" s="268"/>
    </row>
    <row r="117" spans="2:11" ht="18.75" customHeight="1">
      <c r="B117" s="273"/>
      <c r="C117" s="239"/>
      <c r="D117" s="239"/>
      <c r="E117" s="239"/>
      <c r="F117" s="274"/>
      <c r="G117" s="239"/>
      <c r="H117" s="239"/>
      <c r="I117" s="239"/>
      <c r="J117" s="239"/>
      <c r="K117" s="273"/>
    </row>
    <row r="118" spans="2:11" ht="18.75" customHeight="1">
      <c r="B118" s="249"/>
      <c r="C118" s="249"/>
      <c r="D118" s="249"/>
      <c r="E118" s="249"/>
      <c r="F118" s="249"/>
      <c r="G118" s="249"/>
      <c r="H118" s="249"/>
      <c r="I118" s="249"/>
      <c r="J118" s="249"/>
      <c r="K118" s="249"/>
    </row>
    <row r="119" spans="2:11" ht="7.5" customHeight="1">
      <c r="B119" s="275"/>
      <c r="C119" s="276"/>
      <c r="D119" s="276"/>
      <c r="E119" s="276"/>
      <c r="F119" s="276"/>
      <c r="G119" s="276"/>
      <c r="H119" s="276"/>
      <c r="I119" s="276"/>
      <c r="J119" s="276"/>
      <c r="K119" s="277"/>
    </row>
    <row r="120" spans="2:11" ht="45" customHeight="1">
      <c r="B120" s="278"/>
      <c r="C120" s="407" t="s">
        <v>844</v>
      </c>
      <c r="D120" s="407"/>
      <c r="E120" s="407"/>
      <c r="F120" s="407"/>
      <c r="G120" s="407"/>
      <c r="H120" s="407"/>
      <c r="I120" s="407"/>
      <c r="J120" s="407"/>
      <c r="K120" s="279"/>
    </row>
    <row r="121" spans="2:11" ht="17.25" customHeight="1">
      <c r="B121" s="280"/>
      <c r="C121" s="255" t="s">
        <v>793</v>
      </c>
      <c r="D121" s="255"/>
      <c r="E121" s="255"/>
      <c r="F121" s="255" t="s">
        <v>794</v>
      </c>
      <c r="G121" s="256"/>
      <c r="H121" s="255" t="s">
        <v>105</v>
      </c>
      <c r="I121" s="255" t="s">
        <v>51</v>
      </c>
      <c r="J121" s="255" t="s">
        <v>795</v>
      </c>
      <c r="K121" s="281"/>
    </row>
    <row r="122" spans="2:11" ht="17.25" customHeight="1">
      <c r="B122" s="280"/>
      <c r="C122" s="257" t="s">
        <v>796</v>
      </c>
      <c r="D122" s="257"/>
      <c r="E122" s="257"/>
      <c r="F122" s="258" t="s">
        <v>797</v>
      </c>
      <c r="G122" s="259"/>
      <c r="H122" s="257"/>
      <c r="I122" s="257"/>
      <c r="J122" s="257" t="s">
        <v>798</v>
      </c>
      <c r="K122" s="281"/>
    </row>
    <row r="123" spans="2:11" ht="5.25" customHeight="1">
      <c r="B123" s="282"/>
      <c r="C123" s="260"/>
      <c r="D123" s="260"/>
      <c r="E123" s="260"/>
      <c r="F123" s="260"/>
      <c r="G123" s="243"/>
      <c r="H123" s="260"/>
      <c r="I123" s="260"/>
      <c r="J123" s="260"/>
      <c r="K123" s="283"/>
    </row>
    <row r="124" spans="2:11" ht="15" customHeight="1">
      <c r="B124" s="282"/>
      <c r="C124" s="243" t="s">
        <v>802</v>
      </c>
      <c r="D124" s="260"/>
      <c r="E124" s="260"/>
      <c r="F124" s="262" t="s">
        <v>799</v>
      </c>
      <c r="G124" s="243"/>
      <c r="H124" s="243" t="s">
        <v>836</v>
      </c>
      <c r="I124" s="243" t="s">
        <v>801</v>
      </c>
      <c r="J124" s="243">
        <v>120</v>
      </c>
      <c r="K124" s="284"/>
    </row>
    <row r="125" spans="2:11" ht="15" customHeight="1">
      <c r="B125" s="282"/>
      <c r="C125" s="243" t="s">
        <v>845</v>
      </c>
      <c r="D125" s="243"/>
      <c r="E125" s="243"/>
      <c r="F125" s="262" t="s">
        <v>799</v>
      </c>
      <c r="G125" s="243"/>
      <c r="H125" s="243" t="s">
        <v>846</v>
      </c>
      <c r="I125" s="243" t="s">
        <v>801</v>
      </c>
      <c r="J125" s="243" t="s">
        <v>847</v>
      </c>
      <c r="K125" s="284"/>
    </row>
    <row r="126" spans="2:11" ht="15" customHeight="1">
      <c r="B126" s="282"/>
      <c r="C126" s="243" t="s">
        <v>754</v>
      </c>
      <c r="D126" s="243"/>
      <c r="E126" s="243"/>
      <c r="F126" s="262" t="s">
        <v>799</v>
      </c>
      <c r="G126" s="243"/>
      <c r="H126" s="243" t="s">
        <v>848</v>
      </c>
      <c r="I126" s="243" t="s">
        <v>801</v>
      </c>
      <c r="J126" s="243" t="s">
        <v>847</v>
      </c>
      <c r="K126" s="284"/>
    </row>
    <row r="127" spans="2:11" ht="15" customHeight="1">
      <c r="B127" s="282"/>
      <c r="C127" s="243" t="s">
        <v>810</v>
      </c>
      <c r="D127" s="243"/>
      <c r="E127" s="243"/>
      <c r="F127" s="262" t="s">
        <v>805</v>
      </c>
      <c r="G127" s="243"/>
      <c r="H127" s="243" t="s">
        <v>811</v>
      </c>
      <c r="I127" s="243" t="s">
        <v>801</v>
      </c>
      <c r="J127" s="243">
        <v>15</v>
      </c>
      <c r="K127" s="284"/>
    </row>
    <row r="128" spans="2:11" ht="15" customHeight="1">
      <c r="B128" s="282"/>
      <c r="C128" s="264" t="s">
        <v>812</v>
      </c>
      <c r="D128" s="264"/>
      <c r="E128" s="264"/>
      <c r="F128" s="265" t="s">
        <v>805</v>
      </c>
      <c r="G128" s="264"/>
      <c r="H128" s="264" t="s">
        <v>813</v>
      </c>
      <c r="I128" s="264" t="s">
        <v>801</v>
      </c>
      <c r="J128" s="264">
        <v>15</v>
      </c>
      <c r="K128" s="284"/>
    </row>
    <row r="129" spans="2:11" ht="15" customHeight="1">
      <c r="B129" s="282"/>
      <c r="C129" s="264" t="s">
        <v>814</v>
      </c>
      <c r="D129" s="264"/>
      <c r="E129" s="264"/>
      <c r="F129" s="265" t="s">
        <v>805</v>
      </c>
      <c r="G129" s="264"/>
      <c r="H129" s="264" t="s">
        <v>815</v>
      </c>
      <c r="I129" s="264" t="s">
        <v>801</v>
      </c>
      <c r="J129" s="264">
        <v>20</v>
      </c>
      <c r="K129" s="284"/>
    </row>
    <row r="130" spans="2:11" ht="15" customHeight="1">
      <c r="B130" s="282"/>
      <c r="C130" s="264" t="s">
        <v>816</v>
      </c>
      <c r="D130" s="264"/>
      <c r="E130" s="264"/>
      <c r="F130" s="265" t="s">
        <v>805</v>
      </c>
      <c r="G130" s="264"/>
      <c r="H130" s="264" t="s">
        <v>817</v>
      </c>
      <c r="I130" s="264" t="s">
        <v>801</v>
      </c>
      <c r="J130" s="264">
        <v>20</v>
      </c>
      <c r="K130" s="284"/>
    </row>
    <row r="131" spans="2:11" ht="15" customHeight="1">
      <c r="B131" s="282"/>
      <c r="C131" s="243" t="s">
        <v>804</v>
      </c>
      <c r="D131" s="243"/>
      <c r="E131" s="243"/>
      <c r="F131" s="262" t="s">
        <v>805</v>
      </c>
      <c r="G131" s="243"/>
      <c r="H131" s="243" t="s">
        <v>836</v>
      </c>
      <c r="I131" s="243" t="s">
        <v>801</v>
      </c>
      <c r="J131" s="243">
        <v>50</v>
      </c>
      <c r="K131" s="284"/>
    </row>
    <row r="132" spans="2:11" ht="15" customHeight="1">
      <c r="B132" s="282"/>
      <c r="C132" s="243" t="s">
        <v>818</v>
      </c>
      <c r="D132" s="243"/>
      <c r="E132" s="243"/>
      <c r="F132" s="262" t="s">
        <v>805</v>
      </c>
      <c r="G132" s="243"/>
      <c r="H132" s="243" t="s">
        <v>836</v>
      </c>
      <c r="I132" s="243" t="s">
        <v>801</v>
      </c>
      <c r="J132" s="243">
        <v>50</v>
      </c>
      <c r="K132" s="284"/>
    </row>
    <row r="133" spans="2:11" ht="15" customHeight="1">
      <c r="B133" s="282"/>
      <c r="C133" s="243" t="s">
        <v>934</v>
      </c>
      <c r="D133" s="243"/>
      <c r="E133" s="243"/>
      <c r="F133" s="262" t="s">
        <v>805</v>
      </c>
      <c r="G133" s="243"/>
      <c r="H133" s="243" t="s">
        <v>836</v>
      </c>
      <c r="I133" s="243" t="s">
        <v>801</v>
      </c>
      <c r="J133" s="243">
        <v>50</v>
      </c>
      <c r="K133" s="284"/>
    </row>
    <row r="134" spans="2:11" ht="15" customHeight="1">
      <c r="B134" s="282"/>
      <c r="C134" s="243" t="s">
        <v>824</v>
      </c>
      <c r="D134" s="243"/>
      <c r="E134" s="243"/>
      <c r="F134" s="262" t="s">
        <v>805</v>
      </c>
      <c r="G134" s="243"/>
      <c r="H134" s="243" t="s">
        <v>836</v>
      </c>
      <c r="I134" s="243" t="s">
        <v>801</v>
      </c>
      <c r="J134" s="243">
        <v>50</v>
      </c>
      <c r="K134" s="284"/>
    </row>
    <row r="135" spans="2:11" ht="15" customHeight="1">
      <c r="B135" s="282"/>
      <c r="C135" s="243" t="s">
        <v>110</v>
      </c>
      <c r="D135" s="243"/>
      <c r="E135" s="243"/>
      <c r="F135" s="262" t="s">
        <v>805</v>
      </c>
      <c r="G135" s="243"/>
      <c r="H135" s="243" t="s">
        <v>849</v>
      </c>
      <c r="I135" s="243" t="s">
        <v>801</v>
      </c>
      <c r="J135" s="243">
        <v>255</v>
      </c>
      <c r="K135" s="284"/>
    </row>
    <row r="136" spans="2:11" ht="15" customHeight="1">
      <c r="B136" s="282"/>
      <c r="C136" s="243" t="s">
        <v>826</v>
      </c>
      <c r="D136" s="243"/>
      <c r="E136" s="243"/>
      <c r="F136" s="262" t="s">
        <v>799</v>
      </c>
      <c r="G136" s="243"/>
      <c r="H136" s="243" t="s">
        <v>850</v>
      </c>
      <c r="I136" s="243" t="s">
        <v>828</v>
      </c>
      <c r="J136" s="243"/>
      <c r="K136" s="284"/>
    </row>
    <row r="137" spans="2:11" ht="15" customHeight="1">
      <c r="B137" s="282"/>
      <c r="C137" s="243" t="s">
        <v>829</v>
      </c>
      <c r="D137" s="243"/>
      <c r="E137" s="243"/>
      <c r="F137" s="262" t="s">
        <v>799</v>
      </c>
      <c r="G137" s="243"/>
      <c r="H137" s="243" t="s">
        <v>851</v>
      </c>
      <c r="I137" s="243" t="s">
        <v>831</v>
      </c>
      <c r="J137" s="243"/>
      <c r="K137" s="284"/>
    </row>
    <row r="138" spans="2:11" ht="15" customHeight="1">
      <c r="B138" s="282"/>
      <c r="C138" s="243" t="s">
        <v>832</v>
      </c>
      <c r="D138" s="243"/>
      <c r="E138" s="243"/>
      <c r="F138" s="262" t="s">
        <v>799</v>
      </c>
      <c r="G138" s="243"/>
      <c r="H138" s="243" t="s">
        <v>832</v>
      </c>
      <c r="I138" s="243" t="s">
        <v>831</v>
      </c>
      <c r="J138" s="243"/>
      <c r="K138" s="284"/>
    </row>
    <row r="139" spans="2:11" ht="15" customHeight="1">
      <c r="B139" s="282"/>
      <c r="C139" s="243" t="s">
        <v>32</v>
      </c>
      <c r="D139" s="243"/>
      <c r="E139" s="243"/>
      <c r="F139" s="262" t="s">
        <v>799</v>
      </c>
      <c r="G139" s="243"/>
      <c r="H139" s="243" t="s">
        <v>852</v>
      </c>
      <c r="I139" s="243" t="s">
        <v>831</v>
      </c>
      <c r="J139" s="243"/>
      <c r="K139" s="284"/>
    </row>
    <row r="140" spans="2:11" ht="15" customHeight="1">
      <c r="B140" s="282"/>
      <c r="C140" s="243" t="s">
        <v>853</v>
      </c>
      <c r="D140" s="243"/>
      <c r="E140" s="243"/>
      <c r="F140" s="262" t="s">
        <v>799</v>
      </c>
      <c r="G140" s="243"/>
      <c r="H140" s="243" t="s">
        <v>854</v>
      </c>
      <c r="I140" s="243" t="s">
        <v>831</v>
      </c>
      <c r="J140" s="243"/>
      <c r="K140" s="284"/>
    </row>
    <row r="141" spans="2:11" ht="15" customHeight="1">
      <c r="B141" s="285"/>
      <c r="C141" s="286"/>
      <c r="D141" s="286"/>
      <c r="E141" s="286"/>
      <c r="F141" s="286"/>
      <c r="G141" s="286"/>
      <c r="H141" s="286"/>
      <c r="I141" s="286"/>
      <c r="J141" s="286"/>
      <c r="K141" s="287"/>
    </row>
    <row r="142" spans="2:11" ht="18.75" customHeight="1">
      <c r="B142" s="239"/>
      <c r="C142" s="239"/>
      <c r="D142" s="239"/>
      <c r="E142" s="239"/>
      <c r="F142" s="274"/>
      <c r="G142" s="239"/>
      <c r="H142" s="239"/>
      <c r="I142" s="239"/>
      <c r="J142" s="239"/>
      <c r="K142" s="239"/>
    </row>
    <row r="143" spans="2:11" ht="18.75" customHeight="1">
      <c r="B143" s="249"/>
      <c r="C143" s="249"/>
      <c r="D143" s="249"/>
      <c r="E143" s="249"/>
      <c r="F143" s="249"/>
      <c r="G143" s="249"/>
      <c r="H143" s="249"/>
      <c r="I143" s="249"/>
      <c r="J143" s="249"/>
      <c r="K143" s="249"/>
    </row>
    <row r="144" spans="2:11" ht="7.5" customHeight="1">
      <c r="B144" s="250"/>
      <c r="C144" s="251"/>
      <c r="D144" s="251"/>
      <c r="E144" s="251"/>
      <c r="F144" s="251"/>
      <c r="G144" s="251"/>
      <c r="H144" s="251"/>
      <c r="I144" s="251"/>
      <c r="J144" s="251"/>
      <c r="K144" s="252"/>
    </row>
    <row r="145" spans="2:11" ht="45" customHeight="1">
      <c r="B145" s="253"/>
      <c r="C145" s="412" t="s">
        <v>855</v>
      </c>
      <c r="D145" s="412"/>
      <c r="E145" s="412"/>
      <c r="F145" s="412"/>
      <c r="G145" s="412"/>
      <c r="H145" s="412"/>
      <c r="I145" s="412"/>
      <c r="J145" s="412"/>
      <c r="K145" s="254"/>
    </row>
    <row r="146" spans="2:11" ht="17.25" customHeight="1">
      <c r="B146" s="253"/>
      <c r="C146" s="255" t="s">
        <v>793</v>
      </c>
      <c r="D146" s="255"/>
      <c r="E146" s="255"/>
      <c r="F146" s="255" t="s">
        <v>794</v>
      </c>
      <c r="G146" s="256"/>
      <c r="H146" s="255" t="s">
        <v>105</v>
      </c>
      <c r="I146" s="255" t="s">
        <v>51</v>
      </c>
      <c r="J146" s="255" t="s">
        <v>795</v>
      </c>
      <c r="K146" s="254"/>
    </row>
    <row r="147" spans="2:11" ht="17.25" customHeight="1">
      <c r="B147" s="253"/>
      <c r="C147" s="257" t="s">
        <v>796</v>
      </c>
      <c r="D147" s="257"/>
      <c r="E147" s="257"/>
      <c r="F147" s="258" t="s">
        <v>797</v>
      </c>
      <c r="G147" s="259"/>
      <c r="H147" s="257"/>
      <c r="I147" s="257"/>
      <c r="J147" s="257" t="s">
        <v>798</v>
      </c>
      <c r="K147" s="254"/>
    </row>
    <row r="148" spans="2:11" ht="5.25" customHeight="1">
      <c r="B148" s="263"/>
      <c r="C148" s="260"/>
      <c r="D148" s="260"/>
      <c r="E148" s="260"/>
      <c r="F148" s="260"/>
      <c r="G148" s="261"/>
      <c r="H148" s="260"/>
      <c r="I148" s="260"/>
      <c r="J148" s="260"/>
      <c r="K148" s="284"/>
    </row>
    <row r="149" spans="2:11" ht="15" customHeight="1">
      <c r="B149" s="263"/>
      <c r="C149" s="288" t="s">
        <v>802</v>
      </c>
      <c r="D149" s="243"/>
      <c r="E149" s="243"/>
      <c r="F149" s="289" t="s">
        <v>799</v>
      </c>
      <c r="G149" s="243"/>
      <c r="H149" s="288" t="s">
        <v>836</v>
      </c>
      <c r="I149" s="288" t="s">
        <v>801</v>
      </c>
      <c r="J149" s="288">
        <v>120</v>
      </c>
      <c r="K149" s="284"/>
    </row>
    <row r="150" spans="2:11" ht="15" customHeight="1">
      <c r="B150" s="263"/>
      <c r="C150" s="288" t="s">
        <v>845</v>
      </c>
      <c r="D150" s="243"/>
      <c r="E150" s="243"/>
      <c r="F150" s="289" t="s">
        <v>799</v>
      </c>
      <c r="G150" s="243"/>
      <c r="H150" s="288" t="s">
        <v>856</v>
      </c>
      <c r="I150" s="288" t="s">
        <v>801</v>
      </c>
      <c r="J150" s="288" t="s">
        <v>847</v>
      </c>
      <c r="K150" s="284"/>
    </row>
    <row r="151" spans="2:11" ht="15" customHeight="1">
      <c r="B151" s="263"/>
      <c r="C151" s="288" t="s">
        <v>754</v>
      </c>
      <c r="D151" s="243"/>
      <c r="E151" s="243"/>
      <c r="F151" s="289" t="s">
        <v>799</v>
      </c>
      <c r="G151" s="243"/>
      <c r="H151" s="288" t="s">
        <v>857</v>
      </c>
      <c r="I151" s="288" t="s">
        <v>801</v>
      </c>
      <c r="J151" s="288" t="s">
        <v>847</v>
      </c>
      <c r="K151" s="284"/>
    </row>
    <row r="152" spans="2:11" ht="15" customHeight="1">
      <c r="B152" s="263"/>
      <c r="C152" s="288" t="s">
        <v>804</v>
      </c>
      <c r="D152" s="243"/>
      <c r="E152" s="243"/>
      <c r="F152" s="289" t="s">
        <v>805</v>
      </c>
      <c r="G152" s="243"/>
      <c r="H152" s="288" t="s">
        <v>836</v>
      </c>
      <c r="I152" s="288" t="s">
        <v>801</v>
      </c>
      <c r="J152" s="288">
        <v>50</v>
      </c>
      <c r="K152" s="284"/>
    </row>
    <row r="153" spans="2:11" ht="15" customHeight="1">
      <c r="B153" s="263"/>
      <c r="C153" s="288" t="s">
        <v>807</v>
      </c>
      <c r="D153" s="243"/>
      <c r="E153" s="243"/>
      <c r="F153" s="289" t="s">
        <v>799</v>
      </c>
      <c r="G153" s="243"/>
      <c r="H153" s="288" t="s">
        <v>836</v>
      </c>
      <c r="I153" s="288" t="s">
        <v>809</v>
      </c>
      <c r="J153" s="288"/>
      <c r="K153" s="284"/>
    </row>
    <row r="154" spans="2:11" ht="15" customHeight="1">
      <c r="B154" s="263"/>
      <c r="C154" s="288" t="s">
        <v>818</v>
      </c>
      <c r="D154" s="243"/>
      <c r="E154" s="243"/>
      <c r="F154" s="289" t="s">
        <v>805</v>
      </c>
      <c r="G154" s="243"/>
      <c r="H154" s="288" t="s">
        <v>836</v>
      </c>
      <c r="I154" s="288" t="s">
        <v>801</v>
      </c>
      <c r="J154" s="288">
        <v>50</v>
      </c>
      <c r="K154" s="284"/>
    </row>
    <row r="155" spans="2:11" ht="15" customHeight="1">
      <c r="B155" s="263"/>
      <c r="C155" s="288" t="s">
        <v>824</v>
      </c>
      <c r="D155" s="243"/>
      <c r="E155" s="243"/>
      <c r="F155" s="289" t="s">
        <v>805</v>
      </c>
      <c r="G155" s="243"/>
      <c r="H155" s="288" t="s">
        <v>836</v>
      </c>
      <c r="I155" s="288" t="s">
        <v>801</v>
      </c>
      <c r="J155" s="288">
        <v>50</v>
      </c>
      <c r="K155" s="284"/>
    </row>
    <row r="156" spans="2:11" ht="15" customHeight="1">
      <c r="B156" s="263"/>
      <c r="C156" s="288" t="s">
        <v>934</v>
      </c>
      <c r="D156" s="243"/>
      <c r="E156" s="243"/>
      <c r="F156" s="289" t="s">
        <v>805</v>
      </c>
      <c r="G156" s="243"/>
      <c r="H156" s="288" t="s">
        <v>836</v>
      </c>
      <c r="I156" s="288" t="s">
        <v>801</v>
      </c>
      <c r="J156" s="288">
        <v>50</v>
      </c>
      <c r="K156" s="284"/>
    </row>
    <row r="157" spans="2:11" ht="15" customHeight="1">
      <c r="B157" s="263"/>
      <c r="C157" s="288" t="s">
        <v>81</v>
      </c>
      <c r="D157" s="243"/>
      <c r="E157" s="243"/>
      <c r="F157" s="289" t="s">
        <v>799</v>
      </c>
      <c r="G157" s="243"/>
      <c r="H157" s="288" t="s">
        <v>858</v>
      </c>
      <c r="I157" s="288" t="s">
        <v>801</v>
      </c>
      <c r="J157" s="288" t="s">
        <v>859</v>
      </c>
      <c r="K157" s="284"/>
    </row>
    <row r="158" spans="2:11" ht="15" customHeight="1">
      <c r="B158" s="263"/>
      <c r="C158" s="288" t="s">
        <v>860</v>
      </c>
      <c r="D158" s="243"/>
      <c r="E158" s="243"/>
      <c r="F158" s="289" t="s">
        <v>799</v>
      </c>
      <c r="G158" s="243"/>
      <c r="H158" s="288" t="s">
        <v>861</v>
      </c>
      <c r="I158" s="288" t="s">
        <v>831</v>
      </c>
      <c r="J158" s="288"/>
      <c r="K158" s="284"/>
    </row>
    <row r="159" spans="2:11" ht="15" customHeight="1">
      <c r="B159" s="290"/>
      <c r="C159" s="272"/>
      <c r="D159" s="272"/>
      <c r="E159" s="272"/>
      <c r="F159" s="272"/>
      <c r="G159" s="272"/>
      <c r="H159" s="272"/>
      <c r="I159" s="272"/>
      <c r="J159" s="272"/>
      <c r="K159" s="291"/>
    </row>
    <row r="160" spans="2:11" ht="18.75" customHeight="1">
      <c r="B160" s="239"/>
      <c r="C160" s="243"/>
      <c r="D160" s="243"/>
      <c r="E160" s="243"/>
      <c r="F160" s="262"/>
      <c r="G160" s="243"/>
      <c r="H160" s="243"/>
      <c r="I160" s="243"/>
      <c r="J160" s="243"/>
      <c r="K160" s="239"/>
    </row>
    <row r="161" spans="2:11" ht="18.75" customHeight="1">
      <c r="B161" s="249"/>
      <c r="C161" s="249"/>
      <c r="D161" s="249"/>
      <c r="E161" s="249"/>
      <c r="F161" s="249"/>
      <c r="G161" s="249"/>
      <c r="H161" s="249"/>
      <c r="I161" s="249"/>
      <c r="J161" s="249"/>
      <c r="K161" s="249"/>
    </row>
    <row r="162" spans="2:11" ht="7.5" customHeight="1">
      <c r="B162" s="231"/>
      <c r="C162" s="232"/>
      <c r="D162" s="232"/>
      <c r="E162" s="232"/>
      <c r="F162" s="232"/>
      <c r="G162" s="232"/>
      <c r="H162" s="232"/>
      <c r="I162" s="232"/>
      <c r="J162" s="232"/>
      <c r="K162" s="233"/>
    </row>
    <row r="163" spans="2:11" ht="45" customHeight="1">
      <c r="B163" s="234"/>
      <c r="C163" s="407" t="s">
        <v>862</v>
      </c>
      <c r="D163" s="407"/>
      <c r="E163" s="407"/>
      <c r="F163" s="407"/>
      <c r="G163" s="407"/>
      <c r="H163" s="407"/>
      <c r="I163" s="407"/>
      <c r="J163" s="407"/>
      <c r="K163" s="235"/>
    </row>
    <row r="164" spans="2:11" ht="17.25" customHeight="1">
      <c r="B164" s="234"/>
      <c r="C164" s="255" t="s">
        <v>793</v>
      </c>
      <c r="D164" s="255"/>
      <c r="E164" s="255"/>
      <c r="F164" s="255" t="s">
        <v>794</v>
      </c>
      <c r="G164" s="292"/>
      <c r="H164" s="293" t="s">
        <v>105</v>
      </c>
      <c r="I164" s="293" t="s">
        <v>51</v>
      </c>
      <c r="J164" s="255" t="s">
        <v>795</v>
      </c>
      <c r="K164" s="235"/>
    </row>
    <row r="165" spans="2:11" ht="17.25" customHeight="1">
      <c r="B165" s="236"/>
      <c r="C165" s="257" t="s">
        <v>796</v>
      </c>
      <c r="D165" s="257"/>
      <c r="E165" s="257"/>
      <c r="F165" s="258" t="s">
        <v>797</v>
      </c>
      <c r="G165" s="294"/>
      <c r="H165" s="295"/>
      <c r="I165" s="295"/>
      <c r="J165" s="257" t="s">
        <v>798</v>
      </c>
      <c r="K165" s="237"/>
    </row>
    <row r="166" spans="2:11" ht="5.25" customHeight="1">
      <c r="B166" s="263"/>
      <c r="C166" s="260"/>
      <c r="D166" s="260"/>
      <c r="E166" s="260"/>
      <c r="F166" s="260"/>
      <c r="G166" s="261"/>
      <c r="H166" s="260"/>
      <c r="I166" s="260"/>
      <c r="J166" s="260"/>
      <c r="K166" s="284"/>
    </row>
    <row r="167" spans="2:11" ht="15" customHeight="1">
      <c r="B167" s="263"/>
      <c r="C167" s="243" t="s">
        <v>802</v>
      </c>
      <c r="D167" s="243"/>
      <c r="E167" s="243"/>
      <c r="F167" s="262" t="s">
        <v>799</v>
      </c>
      <c r="G167" s="243"/>
      <c r="H167" s="243" t="s">
        <v>836</v>
      </c>
      <c r="I167" s="243" t="s">
        <v>801</v>
      </c>
      <c r="J167" s="243">
        <v>120</v>
      </c>
      <c r="K167" s="284"/>
    </row>
    <row r="168" spans="2:11" ht="15" customHeight="1">
      <c r="B168" s="263"/>
      <c r="C168" s="243" t="s">
        <v>845</v>
      </c>
      <c r="D168" s="243"/>
      <c r="E168" s="243"/>
      <c r="F168" s="262" t="s">
        <v>799</v>
      </c>
      <c r="G168" s="243"/>
      <c r="H168" s="243" t="s">
        <v>846</v>
      </c>
      <c r="I168" s="243" t="s">
        <v>801</v>
      </c>
      <c r="J168" s="243" t="s">
        <v>847</v>
      </c>
      <c r="K168" s="284"/>
    </row>
    <row r="169" spans="2:11" ht="15" customHeight="1">
      <c r="B169" s="263"/>
      <c r="C169" s="243" t="s">
        <v>754</v>
      </c>
      <c r="D169" s="243"/>
      <c r="E169" s="243"/>
      <c r="F169" s="262" t="s">
        <v>799</v>
      </c>
      <c r="G169" s="243"/>
      <c r="H169" s="243" t="s">
        <v>863</v>
      </c>
      <c r="I169" s="243" t="s">
        <v>801</v>
      </c>
      <c r="J169" s="243" t="s">
        <v>847</v>
      </c>
      <c r="K169" s="284"/>
    </row>
    <row r="170" spans="2:11" ht="15" customHeight="1">
      <c r="B170" s="263"/>
      <c r="C170" s="243" t="s">
        <v>804</v>
      </c>
      <c r="D170" s="243"/>
      <c r="E170" s="243"/>
      <c r="F170" s="262" t="s">
        <v>805</v>
      </c>
      <c r="G170" s="243"/>
      <c r="H170" s="243" t="s">
        <v>863</v>
      </c>
      <c r="I170" s="243" t="s">
        <v>801</v>
      </c>
      <c r="J170" s="243">
        <v>50</v>
      </c>
      <c r="K170" s="284"/>
    </row>
    <row r="171" spans="2:11" ht="15" customHeight="1">
      <c r="B171" s="263"/>
      <c r="C171" s="243" t="s">
        <v>807</v>
      </c>
      <c r="D171" s="243"/>
      <c r="E171" s="243"/>
      <c r="F171" s="262" t="s">
        <v>799</v>
      </c>
      <c r="G171" s="243"/>
      <c r="H171" s="243" t="s">
        <v>863</v>
      </c>
      <c r="I171" s="243" t="s">
        <v>809</v>
      </c>
      <c r="J171" s="243"/>
      <c r="K171" s="284"/>
    </row>
    <row r="172" spans="2:11" ht="15" customHeight="1">
      <c r="B172" s="263"/>
      <c r="C172" s="243" t="s">
        <v>818</v>
      </c>
      <c r="D172" s="243"/>
      <c r="E172" s="243"/>
      <c r="F172" s="262" t="s">
        <v>805</v>
      </c>
      <c r="G172" s="243"/>
      <c r="H172" s="243" t="s">
        <v>863</v>
      </c>
      <c r="I172" s="243" t="s">
        <v>801</v>
      </c>
      <c r="J172" s="243">
        <v>50</v>
      </c>
      <c r="K172" s="284"/>
    </row>
    <row r="173" spans="2:11" ht="15" customHeight="1">
      <c r="B173" s="263"/>
      <c r="C173" s="243" t="s">
        <v>824</v>
      </c>
      <c r="D173" s="243"/>
      <c r="E173" s="243"/>
      <c r="F173" s="262" t="s">
        <v>805</v>
      </c>
      <c r="G173" s="243"/>
      <c r="H173" s="243" t="s">
        <v>863</v>
      </c>
      <c r="I173" s="243" t="s">
        <v>801</v>
      </c>
      <c r="J173" s="243">
        <v>50</v>
      </c>
      <c r="K173" s="284"/>
    </row>
    <row r="174" spans="2:11" ht="15" customHeight="1">
      <c r="B174" s="263"/>
      <c r="C174" s="243" t="s">
        <v>934</v>
      </c>
      <c r="D174" s="243"/>
      <c r="E174" s="243"/>
      <c r="F174" s="262" t="s">
        <v>805</v>
      </c>
      <c r="G174" s="243"/>
      <c r="H174" s="243" t="s">
        <v>863</v>
      </c>
      <c r="I174" s="243" t="s">
        <v>801</v>
      </c>
      <c r="J174" s="243">
        <v>50</v>
      </c>
      <c r="K174" s="284"/>
    </row>
    <row r="175" spans="2:11" ht="15" customHeight="1">
      <c r="B175" s="263"/>
      <c r="C175" s="243" t="s">
        <v>104</v>
      </c>
      <c r="D175" s="243"/>
      <c r="E175" s="243"/>
      <c r="F175" s="262" t="s">
        <v>799</v>
      </c>
      <c r="G175" s="243"/>
      <c r="H175" s="243" t="s">
        <v>864</v>
      </c>
      <c r="I175" s="243" t="s">
        <v>865</v>
      </c>
      <c r="J175" s="243"/>
      <c r="K175" s="284"/>
    </row>
    <row r="176" spans="2:11" ht="15" customHeight="1">
      <c r="B176" s="263"/>
      <c r="C176" s="243" t="s">
        <v>51</v>
      </c>
      <c r="D176" s="243"/>
      <c r="E176" s="243"/>
      <c r="F176" s="262" t="s">
        <v>799</v>
      </c>
      <c r="G176" s="243"/>
      <c r="H176" s="243" t="s">
        <v>866</v>
      </c>
      <c r="I176" s="243" t="s">
        <v>867</v>
      </c>
      <c r="J176" s="243">
        <v>1</v>
      </c>
      <c r="K176" s="284"/>
    </row>
    <row r="177" spans="2:11" ht="15" customHeight="1">
      <c r="B177" s="263"/>
      <c r="C177" s="243" t="s">
        <v>47</v>
      </c>
      <c r="D177" s="243"/>
      <c r="E177" s="243"/>
      <c r="F177" s="262" t="s">
        <v>799</v>
      </c>
      <c r="G177" s="243"/>
      <c r="H177" s="243" t="s">
        <v>868</v>
      </c>
      <c r="I177" s="243" t="s">
        <v>801</v>
      </c>
      <c r="J177" s="243">
        <v>20</v>
      </c>
      <c r="K177" s="284"/>
    </row>
    <row r="178" spans="2:11" ht="15" customHeight="1">
      <c r="B178" s="263"/>
      <c r="C178" s="243" t="s">
        <v>105</v>
      </c>
      <c r="D178" s="243"/>
      <c r="E178" s="243"/>
      <c r="F178" s="262" t="s">
        <v>799</v>
      </c>
      <c r="G178" s="243"/>
      <c r="H178" s="243" t="s">
        <v>869</v>
      </c>
      <c r="I178" s="243" t="s">
        <v>801</v>
      </c>
      <c r="J178" s="243">
        <v>255</v>
      </c>
      <c r="K178" s="284"/>
    </row>
    <row r="179" spans="2:11" ht="15" customHeight="1">
      <c r="B179" s="263"/>
      <c r="C179" s="243" t="s">
        <v>106</v>
      </c>
      <c r="D179" s="243"/>
      <c r="E179" s="243"/>
      <c r="F179" s="262" t="s">
        <v>799</v>
      </c>
      <c r="G179" s="243"/>
      <c r="H179" s="243" t="s">
        <v>769</v>
      </c>
      <c r="I179" s="243" t="s">
        <v>801</v>
      </c>
      <c r="J179" s="243">
        <v>10</v>
      </c>
      <c r="K179" s="284"/>
    </row>
    <row r="180" spans="2:11" ht="15" customHeight="1">
      <c r="B180" s="263"/>
      <c r="C180" s="243" t="s">
        <v>107</v>
      </c>
      <c r="D180" s="243"/>
      <c r="E180" s="243"/>
      <c r="F180" s="262" t="s">
        <v>799</v>
      </c>
      <c r="G180" s="243"/>
      <c r="H180" s="243" t="s">
        <v>870</v>
      </c>
      <c r="I180" s="243" t="s">
        <v>831</v>
      </c>
      <c r="J180" s="243"/>
      <c r="K180" s="284"/>
    </row>
    <row r="181" spans="2:11" ht="15" customHeight="1">
      <c r="B181" s="263"/>
      <c r="C181" s="243" t="s">
        <v>871</v>
      </c>
      <c r="D181" s="243"/>
      <c r="E181" s="243"/>
      <c r="F181" s="262" t="s">
        <v>799</v>
      </c>
      <c r="G181" s="243"/>
      <c r="H181" s="243" t="s">
        <v>872</v>
      </c>
      <c r="I181" s="243" t="s">
        <v>831</v>
      </c>
      <c r="J181" s="243"/>
      <c r="K181" s="284"/>
    </row>
    <row r="182" spans="2:11" ht="15" customHeight="1">
      <c r="B182" s="263"/>
      <c r="C182" s="243" t="s">
        <v>860</v>
      </c>
      <c r="D182" s="243"/>
      <c r="E182" s="243"/>
      <c r="F182" s="262" t="s">
        <v>799</v>
      </c>
      <c r="G182" s="243"/>
      <c r="H182" s="243" t="s">
        <v>873</v>
      </c>
      <c r="I182" s="243" t="s">
        <v>831</v>
      </c>
      <c r="J182" s="243"/>
      <c r="K182" s="284"/>
    </row>
    <row r="183" spans="2:11" ht="15" customHeight="1">
      <c r="B183" s="263"/>
      <c r="C183" s="243" t="s">
        <v>109</v>
      </c>
      <c r="D183" s="243"/>
      <c r="E183" s="243"/>
      <c r="F183" s="262" t="s">
        <v>805</v>
      </c>
      <c r="G183" s="243"/>
      <c r="H183" s="243" t="s">
        <v>874</v>
      </c>
      <c r="I183" s="243" t="s">
        <v>801</v>
      </c>
      <c r="J183" s="243">
        <v>50</v>
      </c>
      <c r="K183" s="284"/>
    </row>
    <row r="184" spans="2:11" ht="15" customHeight="1">
      <c r="B184" s="263"/>
      <c r="C184" s="243" t="s">
        <v>875</v>
      </c>
      <c r="D184" s="243"/>
      <c r="E184" s="243"/>
      <c r="F184" s="262" t="s">
        <v>805</v>
      </c>
      <c r="G184" s="243"/>
      <c r="H184" s="243" t="s">
        <v>876</v>
      </c>
      <c r="I184" s="243" t="s">
        <v>877</v>
      </c>
      <c r="J184" s="243"/>
      <c r="K184" s="284"/>
    </row>
    <row r="185" spans="2:11" ht="15" customHeight="1">
      <c r="B185" s="263"/>
      <c r="C185" s="243" t="s">
        <v>878</v>
      </c>
      <c r="D185" s="243"/>
      <c r="E185" s="243"/>
      <c r="F185" s="262" t="s">
        <v>805</v>
      </c>
      <c r="G185" s="243"/>
      <c r="H185" s="243" t="s">
        <v>879</v>
      </c>
      <c r="I185" s="243" t="s">
        <v>877</v>
      </c>
      <c r="J185" s="243"/>
      <c r="K185" s="284"/>
    </row>
    <row r="186" spans="2:11" ht="15" customHeight="1">
      <c r="B186" s="263"/>
      <c r="C186" s="243" t="s">
        <v>880</v>
      </c>
      <c r="D186" s="243"/>
      <c r="E186" s="243"/>
      <c r="F186" s="262" t="s">
        <v>805</v>
      </c>
      <c r="G186" s="243"/>
      <c r="H186" s="243" t="s">
        <v>881</v>
      </c>
      <c r="I186" s="243" t="s">
        <v>877</v>
      </c>
      <c r="J186" s="243"/>
      <c r="K186" s="284"/>
    </row>
    <row r="187" spans="2:11" ht="15" customHeight="1">
      <c r="B187" s="263"/>
      <c r="C187" s="296" t="s">
        <v>882</v>
      </c>
      <c r="D187" s="243"/>
      <c r="E187" s="243"/>
      <c r="F187" s="262" t="s">
        <v>805</v>
      </c>
      <c r="G187" s="243"/>
      <c r="H187" s="243" t="s">
        <v>883</v>
      </c>
      <c r="I187" s="243" t="s">
        <v>884</v>
      </c>
      <c r="J187" s="297" t="s">
        <v>885</v>
      </c>
      <c r="K187" s="284"/>
    </row>
    <row r="188" spans="2:11" ht="15" customHeight="1">
      <c r="B188" s="263"/>
      <c r="C188" s="248" t="s">
        <v>36</v>
      </c>
      <c r="D188" s="243"/>
      <c r="E188" s="243"/>
      <c r="F188" s="262" t="s">
        <v>799</v>
      </c>
      <c r="G188" s="243"/>
      <c r="H188" s="239" t="s">
        <v>886</v>
      </c>
      <c r="I188" s="243" t="s">
        <v>887</v>
      </c>
      <c r="J188" s="243"/>
      <c r="K188" s="284"/>
    </row>
    <row r="189" spans="2:11" ht="15" customHeight="1">
      <c r="B189" s="263"/>
      <c r="C189" s="248" t="s">
        <v>888</v>
      </c>
      <c r="D189" s="243"/>
      <c r="E189" s="243"/>
      <c r="F189" s="262" t="s">
        <v>799</v>
      </c>
      <c r="G189" s="243"/>
      <c r="H189" s="243" t="s">
        <v>889</v>
      </c>
      <c r="I189" s="243" t="s">
        <v>831</v>
      </c>
      <c r="J189" s="243"/>
      <c r="K189" s="284"/>
    </row>
    <row r="190" spans="2:11" ht="15" customHeight="1">
      <c r="B190" s="263"/>
      <c r="C190" s="248" t="s">
        <v>890</v>
      </c>
      <c r="D190" s="243"/>
      <c r="E190" s="243"/>
      <c r="F190" s="262" t="s">
        <v>799</v>
      </c>
      <c r="G190" s="243"/>
      <c r="H190" s="243" t="s">
        <v>891</v>
      </c>
      <c r="I190" s="243" t="s">
        <v>831</v>
      </c>
      <c r="J190" s="243"/>
      <c r="K190" s="284"/>
    </row>
    <row r="191" spans="2:11" ht="15" customHeight="1">
      <c r="B191" s="263"/>
      <c r="C191" s="248" t="s">
        <v>892</v>
      </c>
      <c r="D191" s="243"/>
      <c r="E191" s="243"/>
      <c r="F191" s="262" t="s">
        <v>805</v>
      </c>
      <c r="G191" s="243"/>
      <c r="H191" s="243" t="s">
        <v>893</v>
      </c>
      <c r="I191" s="243" t="s">
        <v>831</v>
      </c>
      <c r="J191" s="243"/>
      <c r="K191" s="284"/>
    </row>
    <row r="192" spans="2:11" ht="15" customHeight="1">
      <c r="B192" s="290"/>
      <c r="C192" s="298"/>
      <c r="D192" s="272"/>
      <c r="E192" s="272"/>
      <c r="F192" s="272"/>
      <c r="G192" s="272"/>
      <c r="H192" s="272"/>
      <c r="I192" s="272"/>
      <c r="J192" s="272"/>
      <c r="K192" s="291"/>
    </row>
    <row r="193" spans="2:11" ht="18.75" customHeight="1">
      <c r="B193" s="239"/>
      <c r="C193" s="243"/>
      <c r="D193" s="243"/>
      <c r="E193" s="243"/>
      <c r="F193" s="262"/>
      <c r="G193" s="243"/>
      <c r="H193" s="243"/>
      <c r="I193" s="243"/>
      <c r="J193" s="243"/>
      <c r="K193" s="239"/>
    </row>
    <row r="194" spans="2:11" ht="18.75" customHeight="1">
      <c r="B194" s="239"/>
      <c r="C194" s="243"/>
      <c r="D194" s="243"/>
      <c r="E194" s="243"/>
      <c r="F194" s="262"/>
      <c r="G194" s="243"/>
      <c r="H194" s="243"/>
      <c r="I194" s="243"/>
      <c r="J194" s="243"/>
      <c r="K194" s="239"/>
    </row>
    <row r="195" spans="2:11" ht="18.75" customHeight="1">
      <c r="B195" s="249"/>
      <c r="C195" s="249"/>
      <c r="D195" s="249"/>
      <c r="E195" s="249"/>
      <c r="F195" s="249"/>
      <c r="G195" s="249"/>
      <c r="H195" s="249"/>
      <c r="I195" s="249"/>
      <c r="J195" s="249"/>
      <c r="K195" s="249"/>
    </row>
    <row r="196" spans="2:11">
      <c r="B196" s="231"/>
      <c r="C196" s="232"/>
      <c r="D196" s="232"/>
      <c r="E196" s="232"/>
      <c r="F196" s="232"/>
      <c r="G196" s="232"/>
      <c r="H196" s="232"/>
      <c r="I196" s="232"/>
      <c r="J196" s="232"/>
      <c r="K196" s="233"/>
    </row>
    <row r="197" spans="2:11" ht="21">
      <c r="B197" s="234"/>
      <c r="C197" s="407" t="s">
        <v>894</v>
      </c>
      <c r="D197" s="407"/>
      <c r="E197" s="407"/>
      <c r="F197" s="407"/>
      <c r="G197" s="407"/>
      <c r="H197" s="407"/>
      <c r="I197" s="407"/>
      <c r="J197" s="407"/>
      <c r="K197" s="235"/>
    </row>
    <row r="198" spans="2:11" ht="25.5" customHeight="1">
      <c r="B198" s="234"/>
      <c r="C198" s="299" t="s">
        <v>895</v>
      </c>
      <c r="D198" s="299"/>
      <c r="E198" s="299"/>
      <c r="F198" s="299" t="s">
        <v>896</v>
      </c>
      <c r="G198" s="300"/>
      <c r="H198" s="413" t="s">
        <v>897</v>
      </c>
      <c r="I198" s="413"/>
      <c r="J198" s="413"/>
      <c r="K198" s="235"/>
    </row>
    <row r="199" spans="2:11" ht="5.25" customHeight="1">
      <c r="B199" s="263"/>
      <c r="C199" s="260"/>
      <c r="D199" s="260"/>
      <c r="E199" s="260"/>
      <c r="F199" s="260"/>
      <c r="G199" s="243"/>
      <c r="H199" s="260"/>
      <c r="I199" s="260"/>
      <c r="J199" s="260"/>
      <c r="K199" s="284"/>
    </row>
    <row r="200" spans="2:11" ht="15" customHeight="1">
      <c r="B200" s="263"/>
      <c r="C200" s="243" t="s">
        <v>887</v>
      </c>
      <c r="D200" s="243"/>
      <c r="E200" s="243"/>
      <c r="F200" s="262" t="s">
        <v>37</v>
      </c>
      <c r="G200" s="243"/>
      <c r="H200" s="409" t="s">
        <v>898</v>
      </c>
      <c r="I200" s="409"/>
      <c r="J200" s="409"/>
      <c r="K200" s="284"/>
    </row>
    <row r="201" spans="2:11" ht="15" customHeight="1">
      <c r="B201" s="263"/>
      <c r="C201" s="269"/>
      <c r="D201" s="243"/>
      <c r="E201" s="243"/>
      <c r="F201" s="262" t="s">
        <v>38</v>
      </c>
      <c r="G201" s="243"/>
      <c r="H201" s="409" t="s">
        <v>899</v>
      </c>
      <c r="I201" s="409"/>
      <c r="J201" s="409"/>
      <c r="K201" s="284"/>
    </row>
    <row r="202" spans="2:11" ht="15" customHeight="1">
      <c r="B202" s="263"/>
      <c r="C202" s="269"/>
      <c r="D202" s="243"/>
      <c r="E202" s="243"/>
      <c r="F202" s="262" t="s">
        <v>41</v>
      </c>
      <c r="G202" s="243"/>
      <c r="H202" s="409" t="s">
        <v>900</v>
      </c>
      <c r="I202" s="409"/>
      <c r="J202" s="409"/>
      <c r="K202" s="284"/>
    </row>
    <row r="203" spans="2:11" ht="15" customHeight="1">
      <c r="B203" s="263"/>
      <c r="C203" s="243"/>
      <c r="D203" s="243"/>
      <c r="E203" s="243"/>
      <c r="F203" s="262" t="s">
        <v>39</v>
      </c>
      <c r="G203" s="243"/>
      <c r="H203" s="409" t="s">
        <v>901</v>
      </c>
      <c r="I203" s="409"/>
      <c r="J203" s="409"/>
      <c r="K203" s="284"/>
    </row>
    <row r="204" spans="2:11" ht="15" customHeight="1">
      <c r="B204" s="263"/>
      <c r="C204" s="243"/>
      <c r="D204" s="243"/>
      <c r="E204" s="243"/>
      <c r="F204" s="262" t="s">
        <v>40</v>
      </c>
      <c r="G204" s="243"/>
      <c r="H204" s="409" t="s">
        <v>902</v>
      </c>
      <c r="I204" s="409"/>
      <c r="J204" s="409"/>
      <c r="K204" s="284"/>
    </row>
    <row r="205" spans="2:11" ht="15" customHeight="1">
      <c r="B205" s="263"/>
      <c r="C205" s="243"/>
      <c r="D205" s="243"/>
      <c r="E205" s="243"/>
      <c r="F205" s="262"/>
      <c r="G205" s="243"/>
      <c r="H205" s="243"/>
      <c r="I205" s="243"/>
      <c r="J205" s="243"/>
      <c r="K205" s="284"/>
    </row>
    <row r="206" spans="2:11" ht="15" customHeight="1">
      <c r="B206" s="263"/>
      <c r="C206" s="243" t="s">
        <v>843</v>
      </c>
      <c r="D206" s="243"/>
      <c r="E206" s="243"/>
      <c r="F206" s="262" t="s">
        <v>70</v>
      </c>
      <c r="G206" s="243"/>
      <c r="H206" s="409" t="s">
        <v>903</v>
      </c>
      <c r="I206" s="409"/>
      <c r="J206" s="409"/>
      <c r="K206" s="284"/>
    </row>
    <row r="207" spans="2:11" ht="15" customHeight="1">
      <c r="B207" s="263"/>
      <c r="C207" s="269"/>
      <c r="D207" s="243"/>
      <c r="E207" s="243"/>
      <c r="F207" s="262" t="s">
        <v>748</v>
      </c>
      <c r="G207" s="243"/>
      <c r="H207" s="409" t="s">
        <v>749</v>
      </c>
      <c r="I207" s="409"/>
      <c r="J207" s="409"/>
      <c r="K207" s="284"/>
    </row>
    <row r="208" spans="2:11" ht="15" customHeight="1">
      <c r="B208" s="263"/>
      <c r="C208" s="243"/>
      <c r="D208" s="243"/>
      <c r="E208" s="243"/>
      <c r="F208" s="262" t="s">
        <v>746</v>
      </c>
      <c r="G208" s="243"/>
      <c r="H208" s="409" t="s">
        <v>904</v>
      </c>
      <c r="I208" s="409"/>
      <c r="J208" s="409"/>
      <c r="K208" s="284"/>
    </row>
    <row r="209" spans="2:11" ht="15" customHeight="1">
      <c r="B209" s="301"/>
      <c r="C209" s="269"/>
      <c r="D209" s="269"/>
      <c r="E209" s="269"/>
      <c r="F209" s="262" t="s">
        <v>750</v>
      </c>
      <c r="G209" s="248"/>
      <c r="H209" s="408" t="s">
        <v>751</v>
      </c>
      <c r="I209" s="408"/>
      <c r="J209" s="408"/>
      <c r="K209" s="302"/>
    </row>
    <row r="210" spans="2:11" ht="15" customHeight="1">
      <c r="B210" s="301"/>
      <c r="C210" s="269"/>
      <c r="D210" s="269"/>
      <c r="E210" s="269"/>
      <c r="F210" s="262" t="s">
        <v>752</v>
      </c>
      <c r="G210" s="248"/>
      <c r="H210" s="408" t="s">
        <v>905</v>
      </c>
      <c r="I210" s="408"/>
      <c r="J210" s="408"/>
      <c r="K210" s="302"/>
    </row>
    <row r="211" spans="2:11" ht="15" customHeight="1">
      <c r="B211" s="301"/>
      <c r="C211" s="269"/>
      <c r="D211" s="269"/>
      <c r="E211" s="269"/>
      <c r="F211" s="303"/>
      <c r="G211" s="248"/>
      <c r="H211" s="304"/>
      <c r="I211" s="304"/>
      <c r="J211" s="304"/>
      <c r="K211" s="302"/>
    </row>
    <row r="212" spans="2:11" ht="15" customHeight="1">
      <c r="B212" s="301"/>
      <c r="C212" s="243" t="s">
        <v>867</v>
      </c>
      <c r="D212" s="269"/>
      <c r="E212" s="269"/>
      <c r="F212" s="262">
        <v>1</v>
      </c>
      <c r="G212" s="248"/>
      <c r="H212" s="408" t="s">
        <v>906</v>
      </c>
      <c r="I212" s="408"/>
      <c r="J212" s="408"/>
      <c r="K212" s="302"/>
    </row>
    <row r="213" spans="2:11" ht="15" customHeight="1">
      <c r="B213" s="301"/>
      <c r="C213" s="269"/>
      <c r="D213" s="269"/>
      <c r="E213" s="269"/>
      <c r="F213" s="262">
        <v>2</v>
      </c>
      <c r="G213" s="248"/>
      <c r="H213" s="408" t="s">
        <v>907</v>
      </c>
      <c r="I213" s="408"/>
      <c r="J213" s="408"/>
      <c r="K213" s="302"/>
    </row>
    <row r="214" spans="2:11" ht="15" customHeight="1">
      <c r="B214" s="301"/>
      <c r="C214" s="269"/>
      <c r="D214" s="269"/>
      <c r="E214" s="269"/>
      <c r="F214" s="262">
        <v>3</v>
      </c>
      <c r="G214" s="248"/>
      <c r="H214" s="408" t="s">
        <v>908</v>
      </c>
      <c r="I214" s="408"/>
      <c r="J214" s="408"/>
      <c r="K214" s="302"/>
    </row>
    <row r="215" spans="2:11" ht="15" customHeight="1">
      <c r="B215" s="301"/>
      <c r="C215" s="269"/>
      <c r="D215" s="269"/>
      <c r="E215" s="269"/>
      <c r="F215" s="262">
        <v>4</v>
      </c>
      <c r="G215" s="248"/>
      <c r="H215" s="408" t="s">
        <v>909</v>
      </c>
      <c r="I215" s="408"/>
      <c r="J215" s="408"/>
      <c r="K215" s="302"/>
    </row>
    <row r="216" spans="2:11" ht="12.75" customHeight="1">
      <c r="B216" s="305"/>
      <c r="C216" s="306"/>
      <c r="D216" s="306"/>
      <c r="E216" s="306"/>
      <c r="F216" s="306"/>
      <c r="G216" s="306"/>
      <c r="H216" s="306"/>
      <c r="I216" s="306"/>
      <c r="J216" s="306"/>
      <c r="K216" s="307"/>
    </row>
  </sheetData>
  <sheetProtection formatCells="0" formatColumns="0" formatRows="0" insertColumns="0" insertRows="0" insertHyperlinks="0" deleteColumns="0" deleteRows="0" sort="0" autoFilter="0" pivotTables="0"/>
  <mergeCells count="77">
    <mergeCell ref="C3:J3"/>
    <mergeCell ref="C4:J4"/>
    <mergeCell ref="C6:J6"/>
    <mergeCell ref="C7:J7"/>
    <mergeCell ref="D11:J11"/>
    <mergeCell ref="D14:J14"/>
    <mergeCell ref="D15:J15"/>
    <mergeCell ref="F16:J16"/>
    <mergeCell ref="F17:J17"/>
    <mergeCell ref="C9:J9"/>
    <mergeCell ref="D10:J10"/>
    <mergeCell ref="D13:J13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Podrobný rozpočet</vt:lpstr>
      <vt:lpstr>Informace</vt:lpstr>
      <vt:lpstr>'Podrobný rozpočet'!Názvy_tisku</vt:lpstr>
      <vt:lpstr>'Rekapitulace stavby'!Názvy_tisku</vt:lpstr>
      <vt:lpstr>Informace!Oblast_tisku</vt:lpstr>
      <vt:lpstr>'Podrobný rozpočet'!Oblast_tisku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Laptop3\Tom</dc:creator>
  <cp:lastModifiedBy>Biľová Oľga</cp:lastModifiedBy>
  <cp:lastPrinted>2019-05-09T12:43:56Z</cp:lastPrinted>
  <dcterms:created xsi:type="dcterms:W3CDTF">2018-11-05T11:12:24Z</dcterms:created>
  <dcterms:modified xsi:type="dcterms:W3CDTF">2019-05-09T12:59:52Z</dcterms:modified>
</cp:coreProperties>
</file>