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Rekapitulace!$G$18</definedName>
    <definedName name="Dodavka0">Položky!#REF!</definedName>
    <definedName name="HSV">Rekapitulace!$E$18</definedName>
    <definedName name="HSV0">Položky!#REF!</definedName>
    <definedName name="HZS">Rekapitulace!$I$18</definedName>
    <definedName name="HZS0">Položky!#REF!</definedName>
    <definedName name="JKSO">'Krycí list'!$F$4</definedName>
    <definedName name="MJ">'Krycí list'!$G$4</definedName>
    <definedName name="Mont">Rekapitulace!$H$18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list'!$A$1:$G$45</definedName>
    <definedName name="_xlnm.Print_Area" localSheetId="2">Položky!$A$1:$G$78</definedName>
    <definedName name="_xlnm.Print_Area" localSheetId="1">Rekapitulace!$A$1:$I$24</definedName>
    <definedName name="PocetMJ">'Krycí list'!$G$7</definedName>
    <definedName name="Poznamka">'Krycí list'!$B$37</definedName>
    <definedName name="Projektant">'Krycí list'!$C$7</definedName>
    <definedName name="PSV">Rekapitulace!$F$18</definedName>
    <definedName name="PSV0">Položky!#REF!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Rekapitulace!$H$24</definedName>
    <definedName name="VRNKc">Rekapitulace!$E$23</definedName>
    <definedName name="VRNnazev">Rekapitulace!$A$23</definedName>
    <definedName name="VRNproc">Rekapitulace!$F$23</definedName>
    <definedName name="VRNzakl">Rekapitulace!$G$23</definedName>
    <definedName name="Zakazka">'Krycí list'!$G$9</definedName>
    <definedName name="Zaklad22">'Krycí list'!$F$32</definedName>
    <definedName name="Zaklad5">'Krycí list'!$F$30</definedName>
    <definedName name="Zhotovitel">'Krycí list'!$E$11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3" l="1"/>
  <c r="G66" i="3" l="1"/>
  <c r="G38" i="3"/>
  <c r="G34" i="3"/>
  <c r="G18" i="3"/>
  <c r="G12" i="3"/>
  <c r="G8" i="3"/>
  <c r="BE77" i="3"/>
  <c r="BC77" i="3"/>
  <c r="BB77" i="3"/>
  <c r="BA77" i="3"/>
  <c r="G77" i="3"/>
  <c r="BE76" i="3"/>
  <c r="BC76" i="3"/>
  <c r="BB76" i="3"/>
  <c r="BA76" i="3"/>
  <c r="G76" i="3"/>
  <c r="BD76" i="3" s="1"/>
  <c r="B17" i="2"/>
  <c r="A17" i="2"/>
  <c r="C78" i="3"/>
  <c r="BE73" i="3"/>
  <c r="BC73" i="3"/>
  <c r="BB73" i="3"/>
  <c r="BA73" i="3"/>
  <c r="G73" i="3"/>
  <c r="BD73" i="3" s="1"/>
  <c r="BE72" i="3"/>
  <c r="BC72" i="3"/>
  <c r="BB72" i="3"/>
  <c r="BA72" i="3"/>
  <c r="G72" i="3"/>
  <c r="BD72" i="3" s="1"/>
  <c r="BE71" i="3"/>
  <c r="BC71" i="3"/>
  <c r="BB71" i="3"/>
  <c r="BA71" i="3"/>
  <c r="G71" i="3"/>
  <c r="BD71" i="3" s="1"/>
  <c r="BE70" i="3"/>
  <c r="BC70" i="3"/>
  <c r="BB70" i="3"/>
  <c r="BA70" i="3"/>
  <c r="BD70" i="3"/>
  <c r="B16" i="2"/>
  <c r="A16" i="2"/>
  <c r="C74" i="3"/>
  <c r="BE67" i="3"/>
  <c r="BC67" i="3"/>
  <c r="BB67" i="3"/>
  <c r="BA67" i="3"/>
  <c r="G67" i="3"/>
  <c r="BD67" i="3" s="1"/>
  <c r="BE64" i="3"/>
  <c r="BD64" i="3"/>
  <c r="BB64" i="3"/>
  <c r="BA64" i="3"/>
  <c r="G64" i="3"/>
  <c r="BC64" i="3" s="1"/>
  <c r="BE62" i="3"/>
  <c r="BD62" i="3"/>
  <c r="BB62" i="3"/>
  <c r="BA62" i="3"/>
  <c r="G62" i="3"/>
  <c r="BC62" i="3" s="1"/>
  <c r="BE60" i="3"/>
  <c r="BC60" i="3"/>
  <c r="BB60" i="3"/>
  <c r="BA60" i="3"/>
  <c r="G60" i="3"/>
  <c r="BD60" i="3" s="1"/>
  <c r="BE58" i="3"/>
  <c r="BC58" i="3"/>
  <c r="BB58" i="3"/>
  <c r="BA58" i="3"/>
  <c r="G58" i="3"/>
  <c r="BE56" i="3"/>
  <c r="BC56" i="3"/>
  <c r="BB56" i="3"/>
  <c r="BA56" i="3"/>
  <c r="G56" i="3"/>
  <c r="BD56" i="3" s="1"/>
  <c r="B15" i="2"/>
  <c r="A15" i="2"/>
  <c r="C68" i="3"/>
  <c r="BE52" i="3"/>
  <c r="BD52" i="3"/>
  <c r="BC52" i="3"/>
  <c r="BA52" i="3"/>
  <c r="G52" i="3"/>
  <c r="BB52" i="3" s="1"/>
  <c r="BE50" i="3"/>
  <c r="BD50" i="3"/>
  <c r="BC50" i="3"/>
  <c r="BA50" i="3"/>
  <c r="G50" i="3"/>
  <c r="BB50" i="3" s="1"/>
  <c r="BE46" i="3"/>
  <c r="BD46" i="3"/>
  <c r="BC46" i="3"/>
  <c r="BA46" i="3"/>
  <c r="G46" i="3"/>
  <c r="BE42" i="3"/>
  <c r="BD42" i="3"/>
  <c r="BC42" i="3"/>
  <c r="BA42" i="3"/>
  <c r="G42" i="3"/>
  <c r="BB42" i="3" s="1"/>
  <c r="B14" i="2"/>
  <c r="A14" i="2"/>
  <c r="C54" i="3"/>
  <c r="BE39" i="3"/>
  <c r="BE40" i="3" s="1"/>
  <c r="I13" i="2" s="1"/>
  <c r="BD39" i="3"/>
  <c r="BD40" i="3" s="1"/>
  <c r="H13" i="2" s="1"/>
  <c r="BC39" i="3"/>
  <c r="BC40" i="3" s="1"/>
  <c r="G13" i="2" s="1"/>
  <c r="BA39" i="3"/>
  <c r="BA40" i="3" s="1"/>
  <c r="E13" i="2" s="1"/>
  <c r="G39" i="3"/>
  <c r="BB39" i="3" s="1"/>
  <c r="BB40" i="3" s="1"/>
  <c r="B13" i="2"/>
  <c r="A13" i="2"/>
  <c r="C40" i="3"/>
  <c r="BE35" i="3"/>
  <c r="BE36" i="3" s="1"/>
  <c r="I12" i="2" s="1"/>
  <c r="BD35" i="3"/>
  <c r="BD36" i="3" s="1"/>
  <c r="H12" i="2" s="1"/>
  <c r="BC35" i="3"/>
  <c r="BC36" i="3" s="1"/>
  <c r="G12" i="2" s="1"/>
  <c r="BA35" i="3"/>
  <c r="BA36" i="3" s="1"/>
  <c r="E12" i="2" s="1"/>
  <c r="G35" i="3"/>
  <c r="BB35" i="3" s="1"/>
  <c r="BB36" i="3" s="1"/>
  <c r="B12" i="2"/>
  <c r="A12" i="2"/>
  <c r="C36" i="3"/>
  <c r="BE31" i="3"/>
  <c r="BE32" i="3" s="1"/>
  <c r="I11" i="2" s="1"/>
  <c r="BD31" i="3"/>
  <c r="BD32" i="3" s="1"/>
  <c r="H11" i="2" s="1"/>
  <c r="BC31" i="3"/>
  <c r="BC32" i="3" s="1"/>
  <c r="G11" i="2" s="1"/>
  <c r="BB31" i="3"/>
  <c r="BB32" i="3" s="1"/>
  <c r="F11" i="2" s="1"/>
  <c r="G31" i="3"/>
  <c r="G32" i="3" s="1"/>
  <c r="E11" i="2" s="1"/>
  <c r="B11" i="2"/>
  <c r="A11" i="2"/>
  <c r="C32" i="3"/>
  <c r="BE27" i="3"/>
  <c r="BD27" i="3"/>
  <c r="BC27" i="3"/>
  <c r="BB27" i="3"/>
  <c r="G27" i="3"/>
  <c r="BA27" i="3" s="1"/>
  <c r="BE25" i="3"/>
  <c r="BD25" i="3"/>
  <c r="BC25" i="3"/>
  <c r="BB25" i="3"/>
  <c r="G25" i="3"/>
  <c r="BA25" i="3" s="1"/>
  <c r="BE24" i="3"/>
  <c r="BD24" i="3"/>
  <c r="BC24" i="3"/>
  <c r="BB24" i="3"/>
  <c r="G24" i="3"/>
  <c r="BE22" i="3"/>
  <c r="BD22" i="3"/>
  <c r="BC22" i="3"/>
  <c r="BB22" i="3"/>
  <c r="G22" i="3"/>
  <c r="BA22" i="3" s="1"/>
  <c r="B10" i="2"/>
  <c r="A10" i="2"/>
  <c r="C29" i="3"/>
  <c r="BE19" i="3"/>
  <c r="BD19" i="3"/>
  <c r="BC19" i="3"/>
  <c r="BB19" i="3"/>
  <c r="G19" i="3"/>
  <c r="BE16" i="3"/>
  <c r="BD16" i="3"/>
  <c r="BC16" i="3"/>
  <c r="BB16" i="3"/>
  <c r="G16" i="3"/>
  <c r="BA16" i="3" s="1"/>
  <c r="B9" i="2"/>
  <c r="A9" i="2"/>
  <c r="C20" i="3"/>
  <c r="BE13" i="3"/>
  <c r="BD13" i="3"/>
  <c r="BC13" i="3"/>
  <c r="BB13" i="3"/>
  <c r="G13" i="3"/>
  <c r="BA13" i="3" s="1"/>
  <c r="B8" i="2"/>
  <c r="A8" i="2"/>
  <c r="C14" i="3"/>
  <c r="BD10" i="3"/>
  <c r="H7" i="2" s="1"/>
  <c r="BC10" i="3"/>
  <c r="G7" i="2" s="1"/>
  <c r="BA10" i="3"/>
  <c r="B7" i="2"/>
  <c r="A7" i="2"/>
  <c r="BE10" i="3"/>
  <c r="I7" i="2" s="1"/>
  <c r="BB10" i="3"/>
  <c r="F7" i="2" s="1"/>
  <c r="C10" i="3"/>
  <c r="C4" i="3"/>
  <c r="F3" i="3"/>
  <c r="C3" i="3"/>
  <c r="H24" i="2"/>
  <c r="G23" i="2"/>
  <c r="I23" i="2" s="1"/>
  <c r="C2" i="2"/>
  <c r="C1" i="2"/>
  <c r="F31" i="1"/>
  <c r="G22" i="1"/>
  <c r="G21" i="1"/>
  <c r="G8" i="1"/>
  <c r="BB78" i="3" l="1"/>
  <c r="F17" i="2" s="1"/>
  <c r="BE20" i="3"/>
  <c r="I9" i="2" s="1"/>
  <c r="BA78" i="3"/>
  <c r="E17" i="2" s="1"/>
  <c r="BB20" i="3"/>
  <c r="F9" i="2" s="1"/>
  <c r="G78" i="3"/>
  <c r="H17" i="2" s="1"/>
  <c r="BA74" i="3"/>
  <c r="E16" i="2" s="1"/>
  <c r="BD14" i="3"/>
  <c r="H8" i="2" s="1"/>
  <c r="BA31" i="3"/>
  <c r="BA32" i="3" s="1"/>
  <c r="BE14" i="3"/>
  <c r="I8" i="2" s="1"/>
  <c r="G20" i="3"/>
  <c r="E9" i="2" s="1"/>
  <c r="BC78" i="3"/>
  <c r="G17" i="2" s="1"/>
  <c r="G40" i="3"/>
  <c r="F13" i="2" s="1"/>
  <c r="BB29" i="3"/>
  <c r="F10" i="2" s="1"/>
  <c r="BA19" i="3"/>
  <c r="BD20" i="3"/>
  <c r="H9" i="2" s="1"/>
  <c r="G36" i="3"/>
  <c r="F12" i="2" s="1"/>
  <c r="BB14" i="3"/>
  <c r="F8" i="2" s="1"/>
  <c r="BE68" i="3"/>
  <c r="I15" i="2" s="1"/>
  <c r="BB68" i="3"/>
  <c r="F15" i="2" s="1"/>
  <c r="BA14" i="3"/>
  <c r="BC20" i="3"/>
  <c r="G9" i="2" s="1"/>
  <c r="BA20" i="3"/>
  <c r="BC29" i="3"/>
  <c r="G10" i="2" s="1"/>
  <c r="BC54" i="3"/>
  <c r="G14" i="2" s="1"/>
  <c r="BA68" i="3"/>
  <c r="E15" i="2" s="1"/>
  <c r="G68" i="3"/>
  <c r="H15" i="2" s="1"/>
  <c r="BE74" i="3"/>
  <c r="I16" i="2" s="1"/>
  <c r="BE78" i="3"/>
  <c r="I17" i="2" s="1"/>
  <c r="BC68" i="3"/>
  <c r="BD74" i="3"/>
  <c r="BE29" i="3"/>
  <c r="I10" i="2" s="1"/>
  <c r="BE54" i="3"/>
  <c r="I14" i="2" s="1"/>
  <c r="BC14" i="3"/>
  <c r="G8" i="2" s="1"/>
  <c r="BA24" i="3"/>
  <c r="BA29" i="3" s="1"/>
  <c r="G29" i="3"/>
  <c r="E10" i="2" s="1"/>
  <c r="BB46" i="3"/>
  <c r="BB54" i="3" s="1"/>
  <c r="G54" i="3"/>
  <c r="F14" i="2" s="1"/>
  <c r="G74" i="3"/>
  <c r="H16" i="2" s="1"/>
  <c r="BC74" i="3"/>
  <c r="G16" i="2" s="1"/>
  <c r="BD58" i="3"/>
  <c r="BD68" i="3" s="1"/>
  <c r="BD77" i="3"/>
  <c r="BD78" i="3" s="1"/>
  <c r="BD29" i="3"/>
  <c r="H10" i="2" s="1"/>
  <c r="BA54" i="3"/>
  <c r="E14" i="2" s="1"/>
  <c r="BD54" i="3"/>
  <c r="H14" i="2" s="1"/>
  <c r="G10" i="3"/>
  <c r="E7" i="2" s="1"/>
  <c r="G14" i="3"/>
  <c r="E8" i="2" s="1"/>
  <c r="BB74" i="3"/>
  <c r="F16" i="2" s="1"/>
  <c r="I18" i="2" l="1"/>
  <c r="C20" i="1" s="1"/>
  <c r="F18" i="2"/>
  <c r="C17" i="1" s="1"/>
  <c r="E18" i="2"/>
  <c r="C16" i="1" s="1"/>
  <c r="G18" i="2"/>
  <c r="C14" i="1" s="1"/>
  <c r="H18" i="2"/>
  <c r="C15" i="1" s="1"/>
  <c r="C18" i="1" l="1"/>
  <c r="C21" i="1" s="1"/>
  <c r="C22" i="1" s="1"/>
  <c r="F32" i="1" s="1"/>
  <c r="F33" i="1" l="1"/>
  <c r="F34" i="1" s="1"/>
</calcChain>
</file>

<file path=xl/sharedStrings.xml><?xml version="1.0" encoding="utf-8"?>
<sst xmlns="http://schemas.openxmlformats.org/spreadsheetml/2006/main" count="243" uniqueCount="175">
  <si>
    <t>KRYCÍ LIST ROZPOČTU</t>
  </si>
  <si>
    <t>Objekt :</t>
  </si>
  <si>
    <t>Název objektu :</t>
  </si>
  <si>
    <t>JKSO :</t>
  </si>
  <si>
    <t xml:space="preserve"> </t>
  </si>
  <si>
    <t>Stavba :</t>
  </si>
  <si>
    <t>Název stavby :</t>
  </si>
  <si>
    <t>SKP :</t>
  </si>
  <si>
    <t>Projektant :</t>
  </si>
  <si>
    <t>Počet měrných jednotek :</t>
  </si>
  <si>
    <t>Objednatel :</t>
  </si>
  <si>
    <t>Náklady na MJ :</t>
  </si>
  <si>
    <t>Počet listů :</t>
  </si>
  <si>
    <t>Zakázkové číslo :</t>
  </si>
  <si>
    <t>Zpracovatel projektu :</t>
  </si>
  <si>
    <t>Zhotovitel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</si>
  <si>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</si>
  <si>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</si>
  <si>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</si>
  <si>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</si>
  <si>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</si>
  <si>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</si>
  <si>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</si>
  <si>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</si>
  <si>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</si>
  <si>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</si>
  <si>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</si>
  <si>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</si>
  <si>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</si>
  <si>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</si>
  <si>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</si>
  <si>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</si>
  <si>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</si>
  <si>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</si>
  <si>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</si>
  <si>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</si>
  <si>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</si>
  <si>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</si>
  <si>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</si>
  <si>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</si>
  <si>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</si>
  <si>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</si>
  <si>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</si>
  <si>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</si>
  <si>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</si>
  <si>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</si>
  <si>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</si>
  <si>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</si>
  <si>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</si>
  <si>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</si>
  <si>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</si>
  <si>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</si>
  <si>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</si>
  <si>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</si>
  <si>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</si>
  <si>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</si>
  <si>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</si>
  <si>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</si>
  <si>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</si>
  <si>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</si>
  <si>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</si>
  <si>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</si>
  <si>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</si>
  <si>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</si>
  <si>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</si>
  <si>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</si>
  <si>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</si>
  <si>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ČŠI Praha - Rozšíření a rekonstrukce archivu</t>
  </si>
  <si>
    <t>4</t>
  </si>
  <si>
    <t>Vodorovné konstrukce</t>
  </si>
  <si>
    <t>416 02-2123.R00</t>
  </si>
  <si>
    <t xml:space="preserve">Podhled SDK,ocel.dvouúrov.křížový rošt,1x RBI 12,5 </t>
  </si>
  <si>
    <t>m2</t>
  </si>
  <si>
    <t>61</t>
  </si>
  <si>
    <t>Upravy povrchů vnitřní</t>
  </si>
  <si>
    <t>612 43-0033.RAA</t>
  </si>
  <si>
    <t xml:space="preserve">Omítka sanační tl. 25 mm, 2vrstvá - zasol. střední </t>
  </si>
  <si>
    <t>95</t>
  </si>
  <si>
    <t>Dokončovací kce na pozem.stav.</t>
  </si>
  <si>
    <t>952 90-1111.R00</t>
  </si>
  <si>
    <t xml:space="preserve">Vyčištění budov o výšce podlaží do 4 m </t>
  </si>
  <si>
    <t>952 90-0001.RAA</t>
  </si>
  <si>
    <t>Přípravné práce - vystěhování stáv.archivu (do prostoru garáží 011, 012)</t>
  </si>
  <si>
    <t>hod</t>
  </si>
  <si>
    <t>96</t>
  </si>
  <si>
    <t>Bourání konstrukcí</t>
  </si>
  <si>
    <t>969 01-0021.RAA</t>
  </si>
  <si>
    <t>Odpojení a demontáž stávající elektroinstalace (zářivková svítidla, rozvody)</t>
  </si>
  <si>
    <t>soub</t>
  </si>
  <si>
    <t>969 01-0121.RAB</t>
  </si>
  <si>
    <t xml:space="preserve">Poplatek za likvidaci </t>
  </si>
  <si>
    <t>kpl</t>
  </si>
  <si>
    <t>978 01-3191.R00</t>
  </si>
  <si>
    <t xml:space="preserve">Otlučení omítek vnitřních stěn v rozsahu do 100 % </t>
  </si>
  <si>
    <t>978 02-3471.R00</t>
  </si>
  <si>
    <t xml:space="preserve">Vyškrabání a úprava spár zdiva </t>
  </si>
  <si>
    <t>99</t>
  </si>
  <si>
    <t>Staveništní přesun hmot</t>
  </si>
  <si>
    <t>998 01-1003.R00</t>
  </si>
  <si>
    <t xml:space="preserve">Přesun hmot pro budovy zděné výšky do 24 m </t>
  </si>
  <si>
    <t>t</t>
  </si>
  <si>
    <t>767</t>
  </si>
  <si>
    <t>Konstrukce zámečnické</t>
  </si>
  <si>
    <t>767 99-2911.R00</t>
  </si>
  <si>
    <t>Oprava konzol závěsů instalací (zabroušení řezných ploch)</t>
  </si>
  <si>
    <t>783</t>
  </si>
  <si>
    <t>Nátěry</t>
  </si>
  <si>
    <t>783 22-2100.R00</t>
  </si>
  <si>
    <t>Nátěr syntetický kovových konstrukcí dvojnásobný (nátěr závěsů a konzolí instalací)</t>
  </si>
  <si>
    <t>784</t>
  </si>
  <si>
    <t>Malby</t>
  </si>
  <si>
    <t>784 40-1801.R00</t>
  </si>
  <si>
    <t>Odstranění malby obroušením v místnosti H do 3,8m, stěny</t>
  </si>
  <si>
    <t>784 19-1101.R00</t>
  </si>
  <si>
    <t>784 19-5112.R00</t>
  </si>
  <si>
    <t>784 19-5222.R00</t>
  </si>
  <si>
    <t>M21</t>
  </si>
  <si>
    <t>Elektromontáže</t>
  </si>
  <si>
    <t>210 81-0005.RT1</t>
  </si>
  <si>
    <t>Kabel CYKY 3 x 1,5 mm2 volně uložený v podhledu včetně dodávky kabelu</t>
  </si>
  <si>
    <t>m</t>
  </si>
  <si>
    <t>210 81-0045.RT1</t>
  </si>
  <si>
    <t>Kabel CYKY 3 x 1,5 mm2 uložený v liště k vypínačům včetně dodávky kabelu a lišty</t>
  </si>
  <si>
    <t>210 19-2571.R00</t>
  </si>
  <si>
    <t>Krabicová rozvodka ACIDUR do 4 mm2 D+M</t>
  </si>
  <si>
    <t>kus</t>
  </si>
  <si>
    <t>348-14113</t>
  </si>
  <si>
    <t>348-15113</t>
  </si>
  <si>
    <t>210 19-0051.R00</t>
  </si>
  <si>
    <t xml:space="preserve">Montáž svítidel </t>
  </si>
  <si>
    <t>M22</t>
  </si>
  <si>
    <t>220 71-1103.R00</t>
  </si>
  <si>
    <t>220 71-1101.R00</t>
  </si>
  <si>
    <t>220 71-1111.R00</t>
  </si>
  <si>
    <t>220 71-1114.R00</t>
  </si>
  <si>
    <t>M43</t>
  </si>
  <si>
    <t>Montáže kovových doplňkových konstrukcí - regály</t>
  </si>
  <si>
    <t>430 86-0001.RAA</t>
  </si>
  <si>
    <t>430 86-0002</t>
  </si>
  <si>
    <t xml:space="preserve"> - na základě výběrového řízení</t>
  </si>
  <si>
    <t>Česká školní inspekce</t>
  </si>
  <si>
    <t>ČŠI, ústředí, Fráni Šrámka 37, 150 21 Praha 5</t>
  </si>
  <si>
    <t>m.č. 017:  (3,00+5,11+1,00)*1,20=  10,93</t>
  </si>
  <si>
    <t>mč.014+015+017= 20,10+56,54+14,98= 91,62</t>
  </si>
  <si>
    <t>4 prac.*5 prac.dní*8 hod= 4*5*8,00= 160,00</t>
  </si>
  <si>
    <t>světel.rozvody, svítidla m.č 015 + 017</t>
  </si>
  <si>
    <t>závěsy instalač.rozvodů : 4+3+2=9 ks*.0,22=2,00</t>
  </si>
  <si>
    <t>závěsy instalač.rozvodů : (4+3+2)*2=18 ks*6 min</t>
  </si>
  <si>
    <t>m.č.015: 11,79*2,45= 28,89</t>
  </si>
  <si>
    <t>m.č.017: (3,00+5,11)*2*2,35-10,93= 27,19</t>
  </si>
  <si>
    <t>28,69+27,19= 56,08</t>
  </si>
  <si>
    <t>56,08+78,30+10,93= 145,21</t>
  </si>
  <si>
    <t>56,54+14,98= 71,52</t>
  </si>
  <si>
    <t>145,21+71,52= 216,73</t>
  </si>
  <si>
    <t xml:space="preserve">Penetrace podkladu univerzální  1x, stěny, strop </t>
  </si>
  <si>
    <t xml:space="preserve">Malba tekutá malířská směs, bílá, 2x, stěny </t>
  </si>
  <si>
    <t xml:space="preserve">Malba tekutá malířská směs (sádrokarton), 2x, stropy </t>
  </si>
  <si>
    <t>4*5+11+4+3*3+5+3=52</t>
  </si>
  <si>
    <t>2,5*2=5</t>
  </si>
  <si>
    <t>m.č.015+m.č.017=  2</t>
  </si>
  <si>
    <t>dtto pol.4 = 10,93</t>
  </si>
  <si>
    <t>m.č. 015:  56,54</t>
  </si>
  <si>
    <t>m.č.015+m.č.017</t>
  </si>
  <si>
    <t>m.č.015+m.č.017= 21-3</t>
  </si>
  <si>
    <t>m.č.015 =  3</t>
  </si>
  <si>
    <t>Montáž sdělovací a zabezp.tech, SLP - přístupový systém</t>
  </si>
  <si>
    <t>Svítidlo-stropní podhledový LED panel,  600x600 mm, min. 36 W, min.2700 lm, 3500 K, teplá bílá a dále dle TZ</t>
  </si>
  <si>
    <t>Svítidlo-stropní závěsný LED panel 600x600 mm, min. 36 W, min. 2700 lm, 3500 K, teplá bílá a dále dle TZ</t>
  </si>
  <si>
    <t>Vstupní čtečka přístupového systému v provedení Tango - dodávka + montáž</t>
  </si>
  <si>
    <t>Jednotka pro ovládání dveří (přístupový systém) s připojením do LAN - dodávka + montáž</t>
  </si>
  <si>
    <t>Elekromagnetický zámek 12V DC, v klidu rozepnut - dodávka + montáž do stávajících oc. zárubní a připojení k příst. systému</t>
  </si>
  <si>
    <t>Napájecí zdroj - 230V AC, 12 V DC, min. 1A se samostatným vypínačem - dodávka + montáž</t>
  </si>
  <si>
    <t xml:space="preserve"> - rekonstrukce stávajícího archivu ČŠI, ústředí, oprava omítek a maleb, instalace sádrokartonového podhledu, výměna stávající elektroinstalace osvětlení včetně svítidel, instalace příst. systému, instalace posuvných archivních regálů a stacionárních regálů</t>
  </si>
  <si>
    <t>Dodávka - posuvné a stacionární regály, včetně kolejnic a nájezdů (příl.č.3, 4 a 5 TZ)</t>
  </si>
  <si>
    <t>Montáž stacionárních a posuvných regálů, včetně kolejnic a nájezdů (příl. č.3, 4 a 5 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</si>
</sst>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#,##0.00\ &quot;Kč&quot;"/>
    <numFmt numFmtId="166" formatCode="0.0"/>
  </numFmts>
  <fonts count="22" x14ac:knownFonts="1"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</font>
    <font>
      <i/>
      <sz val="8"/>
      <name val="Arial CE"/>
      <family val="2"/>
      <charset val="238"/>
    </font>
    <font>
      <i/>
      <sz val="9"/>
      <name val="Arial CE"/>
    </font>
    <font>
      <sz val="8"/>
      <color rgb="FF0070C0"/>
      <name val="Arial CE"/>
      <charset val="238"/>
    </font>
    <font>
      <sz val="8"/>
      <color rgb="FF0070C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2" fillId="2" borderId="5" xfId="0" applyNumberFormat="1" applyFont="1" applyFill="1" applyBorder="1"/>
    <xf numFmtId="49" fontId="0" fillId="2" borderId="6" xfId="0" applyNumberFormat="1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 applyAlignment="1">
      <alignment horizontal="left"/>
    </xf>
    <xf numFmtId="0" fontId="0" fillId="0" borderId="11" xfId="0" applyNumberFormat="1" applyBorder="1"/>
    <xf numFmtId="0" fontId="0" fillId="0" borderId="10" xfId="0" applyNumberFormat="1" applyBorder="1"/>
    <xf numFmtId="0" fontId="0" fillId="0" borderId="12" xfId="0" applyNumberFormat="1" applyBorder="1"/>
    <xf numFmtId="0" fontId="0" fillId="0" borderId="0" xfId="0" applyNumberFormat="1"/>
    <xf numFmtId="3" fontId="0" fillId="0" borderId="12" xfId="0" applyNumberFormat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0" fillId="0" borderId="13" xfId="0" applyBorder="1"/>
    <xf numFmtId="3" fontId="0" fillId="0" borderId="0" xfId="0" applyNumberFormat="1"/>
    <xf numFmtId="0" fontId="1" fillId="0" borderId="22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5" fillId="0" borderId="25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Continuous"/>
    </xf>
    <xf numFmtId="0" fontId="5" fillId="0" borderId="26" xfId="0" applyFont="1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/>
    <xf numFmtId="0" fontId="0" fillId="0" borderId="20" xfId="0" applyBorder="1"/>
    <xf numFmtId="3" fontId="0" fillId="0" borderId="29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3" fontId="0" fillId="0" borderId="14" xfId="0" applyNumberFormat="1" applyBorder="1"/>
    <xf numFmtId="0" fontId="0" fillId="0" borderId="15" xfId="0" applyBorder="1"/>
    <xf numFmtId="0" fontId="0" fillId="0" borderId="33" xfId="0" applyBorder="1"/>
    <xf numFmtId="0" fontId="0" fillId="0" borderId="34" xfId="0" applyBorder="1"/>
    <xf numFmtId="0" fontId="7" fillId="0" borderId="16" xfId="0" applyFont="1" applyBorder="1"/>
    <xf numFmtId="3" fontId="0" fillId="0" borderId="35" xfId="0" applyNumberFormat="1" applyBorder="1"/>
    <xf numFmtId="0" fontId="0" fillId="0" borderId="36" xfId="0" applyBorder="1"/>
    <xf numFmtId="3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1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0" xfId="0" applyNumberFormat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40" xfId="0" applyFont="1" applyFill="1" applyBorder="1"/>
    <xf numFmtId="165" fontId="6" fillId="0" borderId="37" xfId="0" applyNumberFormat="1" applyFont="1" applyFill="1" applyBorder="1"/>
    <xf numFmtId="0" fontId="6" fillId="0" borderId="41" xfId="0" applyFont="1" applyFill="1" applyBorder="1"/>
    <xf numFmtId="0" fontId="6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3" fillId="0" borderId="44" xfId="1" applyFont="1" applyBorder="1"/>
    <xf numFmtId="0" fontId="9" fillId="0" borderId="44" xfId="1" applyBorder="1"/>
    <xf numFmtId="0" fontId="9" fillId="0" borderId="44" xfId="1" applyBorder="1" applyAlignment="1">
      <alignment horizontal="right"/>
    </xf>
    <xf numFmtId="0" fontId="9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3" fillId="0" borderId="48" xfId="1" applyFont="1" applyBorder="1"/>
    <xf numFmtId="0" fontId="9" fillId="0" borderId="48" xfId="1" applyBorder="1"/>
    <xf numFmtId="0" fontId="9" fillId="0" borderId="48" xfId="1" applyBorder="1" applyAlignment="1">
      <alignment horizontal="right"/>
    </xf>
    <xf numFmtId="49" fontId="1" fillId="0" borderId="0" xfId="0" applyNumberFormat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49" fontId="5" fillId="0" borderId="25" xfId="0" applyNumberFormat="1" applyFont="1" applyFill="1" applyBorder="1"/>
    <xf numFmtId="0" fontId="5" fillId="0" borderId="26" xfId="0" applyFont="1" applyFill="1" applyBorder="1"/>
    <xf numFmtId="0" fontId="5" fillId="0" borderId="27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7" fillId="0" borderId="7" xfId="0" applyNumberFormat="1" applyFont="1" applyFill="1" applyBorder="1"/>
    <xf numFmtId="0" fontId="5" fillId="0" borderId="25" xfId="0" applyFont="1" applyFill="1" applyBorder="1"/>
    <xf numFmtId="3" fontId="5" fillId="0" borderId="27" xfId="0" applyNumberFormat="1" applyFont="1" applyFill="1" applyBorder="1"/>
    <xf numFmtId="3" fontId="5" fillId="0" borderId="50" xfId="0" applyNumberFormat="1" applyFont="1" applyFill="1" applyBorder="1"/>
    <xf numFmtId="3" fontId="5" fillId="0" borderId="51" xfId="0" applyNumberFormat="1" applyFont="1" applyFill="1" applyBorder="1"/>
    <xf numFmtId="3" fontId="5" fillId="0" borderId="52" xfId="0" applyNumberFormat="1" applyFont="1" applyFill="1" applyBorder="1"/>
    <xf numFmtId="0" fontId="5" fillId="0" borderId="0" xfId="0" applyFont="1"/>
    <xf numFmtId="0" fontId="1" fillId="0" borderId="0" xfId="0" applyFont="1" applyFill="1" applyAlignment="1">
      <alignment horizontal="centerContinuous"/>
    </xf>
    <xf numFmtId="3" fontId="1" fillId="0" borderId="0" xfId="0" applyNumberFormat="1" applyFont="1" applyFill="1" applyAlignment="1">
      <alignment horizontal="centerContinuous"/>
    </xf>
    <xf numFmtId="0" fontId="0" fillId="0" borderId="0" xfId="0" applyFill="1"/>
    <xf numFmtId="0" fontId="11" fillId="0" borderId="30" xfId="0" applyFont="1" applyFill="1" applyBorder="1"/>
    <xf numFmtId="0" fontId="11" fillId="0" borderId="31" xfId="0" applyFont="1" applyFill="1" applyBorder="1"/>
    <xf numFmtId="0" fontId="0" fillId="0" borderId="55" xfId="0" applyFill="1" applyBorder="1"/>
    <xf numFmtId="0" fontId="11" fillId="0" borderId="56" xfId="0" applyFont="1" applyFill="1" applyBorder="1" applyAlignment="1">
      <alignment horizontal="right"/>
    </xf>
    <xf numFmtId="0" fontId="11" fillId="0" borderId="31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right"/>
    </xf>
    <xf numFmtId="4" fontId="12" fillId="0" borderId="55" xfId="0" applyNumberFormat="1" applyFont="1" applyFill="1" applyBorder="1" applyAlignment="1">
      <alignment horizontal="right"/>
    </xf>
    <xf numFmtId="0" fontId="7" fillId="0" borderId="34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3" fontId="7" fillId="0" borderId="33" xfId="0" applyNumberFormat="1" applyFont="1" applyFill="1" applyBorder="1" applyAlignment="1">
      <alignment horizontal="right"/>
    </xf>
    <xf numFmtId="166" fontId="7" fillId="0" borderId="57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0" fillId="0" borderId="36" xfId="0" applyFill="1" applyBorder="1"/>
    <xf numFmtId="0" fontId="5" fillId="0" borderId="37" xfId="0" applyFont="1" applyFill="1" applyBorder="1"/>
    <xf numFmtId="0" fontId="0" fillId="0" borderId="37" xfId="0" applyFill="1" applyBorder="1"/>
    <xf numFmtId="4" fontId="0" fillId="0" borderId="59" xfId="0" applyNumberFormat="1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3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9" fillId="0" borderId="0" xfId="1"/>
    <xf numFmtId="0" fontId="9" fillId="0" borderId="0" xfId="1" applyFill="1"/>
    <xf numFmtId="0" fontId="14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centerContinuous"/>
    </xf>
    <xf numFmtId="0" fontId="15" fillId="0" borderId="0" xfId="1" applyFont="1" applyFill="1" applyAlignment="1">
      <alignment horizontal="right"/>
    </xf>
    <xf numFmtId="0" fontId="3" fillId="0" borderId="44" xfId="1" applyFont="1" applyFill="1" applyBorder="1"/>
    <xf numFmtId="0" fontId="9" fillId="0" borderId="44" xfId="1" applyFill="1" applyBorder="1"/>
    <xf numFmtId="0" fontId="10" fillId="0" borderId="44" xfId="1" applyFont="1" applyFill="1" applyBorder="1" applyAlignment="1">
      <alignment horizontal="right"/>
    </xf>
    <xf numFmtId="0" fontId="9" fillId="0" borderId="44" xfId="1" applyFill="1" applyBorder="1" applyAlignment="1">
      <alignment horizontal="left"/>
    </xf>
    <xf numFmtId="0" fontId="9" fillId="0" borderId="45" xfId="1" applyFill="1" applyBorder="1"/>
    <xf numFmtId="0" fontId="3" fillId="0" borderId="48" xfId="1" applyFont="1" applyFill="1" applyBorder="1"/>
    <xf numFmtId="0" fontId="9" fillId="0" borderId="48" xfId="1" applyFill="1" applyBorder="1"/>
    <xf numFmtId="0" fontId="10" fillId="0" borderId="0" xfId="1" applyFont="1" applyFill="1"/>
    <xf numFmtId="0" fontId="9" fillId="0" borderId="0" xfId="1" applyFont="1" applyFill="1"/>
    <xf numFmtId="0" fontId="9" fillId="0" borderId="0" xfId="1" applyFill="1" applyAlignment="1">
      <alignment horizontal="right"/>
    </xf>
    <xf numFmtId="0" fontId="9" fillId="0" borderId="0" xfId="1" applyFill="1" applyAlignment="1"/>
    <xf numFmtId="49" fontId="4" fillId="0" borderId="57" xfId="1" applyNumberFormat="1" applyFont="1" applyFill="1" applyBorder="1"/>
    <xf numFmtId="0" fontId="4" fillId="0" borderId="15" xfId="1" applyFont="1" applyFill="1" applyBorder="1" applyAlignment="1">
      <alignment horizontal="center"/>
    </xf>
    <xf numFmtId="0" fontId="4" fillId="0" borderId="15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5" fillId="0" borderId="53" xfId="1" applyFont="1" applyFill="1" applyBorder="1" applyAlignment="1">
      <alignment horizontal="center"/>
    </xf>
    <xf numFmtId="49" fontId="5" fillId="0" borderId="53" xfId="1" applyNumberFormat="1" applyFont="1" applyFill="1" applyBorder="1" applyAlignment="1">
      <alignment horizontal="left"/>
    </xf>
    <xf numFmtId="0" fontId="5" fillId="0" borderId="53" xfId="1" applyFont="1" applyFill="1" applyBorder="1"/>
    <xf numFmtId="0" fontId="9" fillId="0" borderId="53" xfId="1" applyFill="1" applyBorder="1" applyAlignment="1">
      <alignment horizontal="center"/>
    </xf>
    <xf numFmtId="0" fontId="9" fillId="0" borderId="53" xfId="1" applyNumberFormat="1" applyFill="1" applyBorder="1" applyAlignment="1">
      <alignment horizontal="right"/>
    </xf>
    <xf numFmtId="0" fontId="9" fillId="0" borderId="53" xfId="1" applyNumberFormat="1" applyFill="1" applyBorder="1"/>
    <xf numFmtId="0" fontId="9" fillId="0" borderId="0" xfId="1" applyNumberFormat="1"/>
    <xf numFmtId="0" fontId="16" fillId="0" borderId="0" xfId="1" applyFont="1"/>
    <xf numFmtId="0" fontId="7" fillId="0" borderId="53" xfId="1" applyFont="1" applyFill="1" applyBorder="1" applyAlignment="1">
      <alignment horizontal="center"/>
    </xf>
    <xf numFmtId="49" fontId="8" fillId="0" borderId="53" xfId="1" applyNumberFormat="1" applyFont="1" applyFill="1" applyBorder="1" applyAlignment="1">
      <alignment horizontal="left"/>
    </xf>
    <xf numFmtId="0" fontId="8" fillId="0" borderId="53" xfId="1" applyFont="1" applyFill="1" applyBorder="1" applyAlignment="1">
      <alignment wrapText="1"/>
    </xf>
    <xf numFmtId="49" fontId="17" fillId="0" borderId="53" xfId="1" applyNumberFormat="1" applyFont="1" applyFill="1" applyBorder="1" applyAlignment="1">
      <alignment horizontal="center" shrinkToFit="1"/>
    </xf>
    <xf numFmtId="4" fontId="17" fillId="0" borderId="53" xfId="1" applyNumberFormat="1" applyFont="1" applyFill="1" applyBorder="1" applyAlignment="1">
      <alignment horizontal="right"/>
    </xf>
    <xf numFmtId="4" fontId="17" fillId="0" borderId="53" xfId="1" applyNumberFormat="1" applyFont="1" applyFill="1" applyBorder="1"/>
    <xf numFmtId="0" fontId="9" fillId="0" borderId="60" xfId="1" applyFill="1" applyBorder="1" applyAlignment="1">
      <alignment horizontal="center"/>
    </xf>
    <xf numFmtId="49" fontId="3" fillId="0" borderId="60" xfId="1" applyNumberFormat="1" applyFont="1" applyFill="1" applyBorder="1" applyAlignment="1">
      <alignment horizontal="left"/>
    </xf>
    <xf numFmtId="0" fontId="3" fillId="0" borderId="60" xfId="1" applyFont="1" applyFill="1" applyBorder="1"/>
    <xf numFmtId="4" fontId="9" fillId="0" borderId="60" xfId="1" applyNumberFormat="1" applyFill="1" applyBorder="1" applyAlignment="1">
      <alignment horizontal="right"/>
    </xf>
    <xf numFmtId="4" fontId="5" fillId="0" borderId="60" xfId="1" applyNumberFormat="1" applyFont="1" applyFill="1" applyBorder="1"/>
    <xf numFmtId="3" fontId="9" fillId="0" borderId="0" xfId="1" applyNumberFormat="1"/>
    <xf numFmtId="0" fontId="9" fillId="0" borderId="0" xfId="1" applyBorder="1"/>
    <xf numFmtId="0" fontId="18" fillId="0" borderId="0" xfId="1" applyFont="1" applyAlignment="1"/>
    <xf numFmtId="0" fontId="9" fillId="0" borderId="0" xfId="1" applyAlignment="1">
      <alignment horizontal="right"/>
    </xf>
    <xf numFmtId="0" fontId="19" fillId="0" borderId="0" xfId="1" applyFont="1" applyBorder="1"/>
    <xf numFmtId="3" fontId="19" fillId="0" borderId="0" xfId="1" applyNumberFormat="1" applyFont="1" applyBorder="1" applyAlignment="1">
      <alignment horizontal="right"/>
    </xf>
    <xf numFmtId="4" fontId="19" fillId="0" borderId="0" xfId="1" applyNumberFormat="1" applyFont="1" applyBorder="1"/>
    <xf numFmtId="0" fontId="18" fillId="0" borderId="0" xfId="1" applyFont="1" applyBorder="1" applyAlignment="1"/>
    <xf numFmtId="0" fontId="9" fillId="0" borderId="0" xfId="1" applyBorder="1" applyAlignment="1">
      <alignment horizontal="right"/>
    </xf>
    <xf numFmtId="49" fontId="10" fillId="0" borderId="5" xfId="0" applyNumberFormat="1" applyFont="1" applyFill="1" applyBorder="1"/>
    <xf numFmtId="3" fontId="7" fillId="0" borderId="6" xfId="0" applyNumberFormat="1" applyFont="1" applyFill="1" applyBorder="1"/>
    <xf numFmtId="3" fontId="7" fillId="0" borderId="53" xfId="0" applyNumberFormat="1" applyFont="1" applyFill="1" applyBorder="1"/>
    <xf numFmtId="3" fontId="7" fillId="0" borderId="54" xfId="0" applyNumberFormat="1" applyFont="1" applyFill="1" applyBorder="1"/>
    <xf numFmtId="0" fontId="20" fillId="0" borderId="53" xfId="1" applyFont="1" applyFill="1" applyBorder="1"/>
    <xf numFmtId="0" fontId="21" fillId="0" borderId="53" xfId="1" applyFont="1" applyFill="1" applyBorder="1" applyAlignment="1">
      <alignment wrapText="1"/>
    </xf>
    <xf numFmtId="0" fontId="7" fillId="0" borderId="53" xfId="1" applyFont="1" applyFill="1" applyBorder="1" applyAlignment="1">
      <alignment horizontal="center" vertical="top"/>
    </xf>
    <xf numFmtId="49" fontId="8" fillId="0" borderId="53" xfId="1" applyNumberFormat="1" applyFont="1" applyFill="1" applyBorder="1" applyAlignment="1">
      <alignment horizontal="left" vertical="top"/>
    </xf>
    <xf numFmtId="0" fontId="8" fillId="0" borderId="53" xfId="1" applyFont="1" applyFill="1" applyBorder="1" applyAlignment="1">
      <alignment vertical="top" wrapText="1"/>
    </xf>
    <xf numFmtId="49" fontId="17" fillId="0" borderId="53" xfId="1" applyNumberFormat="1" applyFont="1" applyFill="1" applyBorder="1" applyAlignment="1">
      <alignment horizontal="center" vertical="top" shrinkToFit="1"/>
    </xf>
    <xf numFmtId="4" fontId="17" fillId="0" borderId="53" xfId="1" applyNumberFormat="1" applyFont="1" applyFill="1" applyBorder="1" applyAlignment="1">
      <alignment horizontal="right" vertical="top"/>
    </xf>
    <xf numFmtId="4" fontId="17" fillId="0" borderId="53" xfId="1" applyNumberFormat="1" applyFont="1" applyFill="1" applyBorder="1" applyAlignment="1">
      <alignment vertical="top"/>
    </xf>
    <xf numFmtId="0" fontId="21" fillId="0" borderId="53" xfId="1" applyFont="1" applyFill="1" applyBorder="1" applyAlignment="1">
      <alignment vertical="top" wrapText="1"/>
    </xf>
    <xf numFmtId="0" fontId="9" fillId="0" borderId="0" xfId="1" applyAlignment="1">
      <alignment vertical="top"/>
    </xf>
    <xf numFmtId="0" fontId="16" fillId="0" borderId="0" xfId="1" applyFont="1" applyAlignment="1">
      <alignment vertical="top"/>
    </xf>
    <xf numFmtId="0" fontId="0" fillId="0" borderId="0" xfId="0" applyAlignment="1">
      <alignment horizontal="left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0" borderId="42" xfId="1" applyFont="1" applyBorder="1" applyAlignment="1">
      <alignment horizontal="center"/>
    </xf>
    <xf numFmtId="0" fontId="9" fillId="0" borderId="43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47" xfId="1" applyFont="1" applyBorder="1" applyAlignment="1">
      <alignment horizontal="center"/>
    </xf>
    <xf numFmtId="0" fontId="9" fillId="0" borderId="48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3" fontId="5" fillId="0" borderId="37" xfId="0" applyNumberFormat="1" applyFont="1" applyFill="1" applyBorder="1" applyAlignment="1">
      <alignment horizontal="right"/>
    </xf>
    <xf numFmtId="3" fontId="5" fillId="0" borderId="59" xfId="0" applyNumberFormat="1" applyFont="1" applyFill="1" applyBorder="1" applyAlignment="1">
      <alignment horizontal="right"/>
    </xf>
    <xf numFmtId="0" fontId="13" fillId="0" borderId="0" xfId="1" applyFont="1" applyAlignment="1">
      <alignment horizontal="center"/>
    </xf>
    <xf numFmtId="0" fontId="9" fillId="0" borderId="42" xfId="1" applyFont="1" applyFill="1" applyBorder="1" applyAlignment="1">
      <alignment horizontal="center"/>
    </xf>
    <xf numFmtId="0" fontId="9" fillId="0" borderId="43" xfId="1" applyFont="1" applyFill="1" applyBorder="1" applyAlignment="1">
      <alignment horizontal="center"/>
    </xf>
    <xf numFmtId="49" fontId="9" fillId="0" borderId="46" xfId="1" applyNumberFormat="1" applyFont="1" applyFill="1" applyBorder="1" applyAlignment="1">
      <alignment horizontal="center"/>
    </xf>
    <xf numFmtId="0" fontId="9" fillId="0" borderId="47" xfId="1" applyFont="1" applyFill="1" applyBorder="1" applyAlignment="1">
      <alignment horizontal="center"/>
    </xf>
    <xf numFmtId="0" fontId="9" fillId="0" borderId="48" xfId="1" applyFill="1" applyBorder="1" applyAlignment="1">
      <alignment horizontal="center" shrinkToFit="1"/>
    </xf>
    <xf numFmtId="0" fontId="9" fillId="0" borderId="49" xfId="1" applyFill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B46" sqref="B46:G46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5703125" customWidth="1"/>
    <col min="6" max="6" width="19.7109375" customWidth="1"/>
    <col min="7" max="7" width="14.140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</v>
      </c>
      <c r="B3" s="4"/>
      <c r="C3" s="5" t="s">
        <v>2</v>
      </c>
      <c r="D3" s="5"/>
      <c r="E3" s="5"/>
      <c r="F3" s="5" t="s">
        <v>3</v>
      </c>
      <c r="G3" s="6"/>
    </row>
    <row r="4" spans="1:57" ht="12.95" customHeight="1" x14ac:dyDescent="0.2">
      <c r="A4" s="7"/>
      <c r="B4" s="8"/>
      <c r="C4" s="9" t="s">
        <v>141</v>
      </c>
      <c r="D4" s="10"/>
      <c r="E4" s="10"/>
      <c r="F4" s="11"/>
      <c r="G4" s="12"/>
    </row>
    <row r="5" spans="1:57" ht="12.95" customHeight="1" x14ac:dyDescent="0.2">
      <c r="A5" s="13" t="s">
        <v>5</v>
      </c>
      <c r="B5" s="14"/>
      <c r="C5" s="15" t="s">
        <v>6</v>
      </c>
      <c r="D5" s="15"/>
      <c r="E5" s="15"/>
      <c r="F5" s="16" t="s">
        <v>7</v>
      </c>
      <c r="G5" s="17"/>
    </row>
    <row r="6" spans="1:57" ht="12.95" customHeight="1" x14ac:dyDescent="0.2">
      <c r="A6" s="7"/>
      <c r="B6" s="8"/>
      <c r="C6" s="9" t="s">
        <v>67</v>
      </c>
      <c r="D6" s="10"/>
      <c r="E6" s="10"/>
      <c r="F6" s="18"/>
      <c r="G6" s="12"/>
    </row>
    <row r="7" spans="1:57" x14ac:dyDescent="0.2">
      <c r="A7" s="13" t="s">
        <v>8</v>
      </c>
      <c r="B7" s="15"/>
      <c r="C7" s="187"/>
      <c r="D7" s="188"/>
      <c r="E7" s="19" t="s">
        <v>9</v>
      </c>
      <c r="F7" s="20"/>
      <c r="G7" s="21">
        <v>0</v>
      </c>
      <c r="H7" s="22"/>
      <c r="I7" s="22"/>
    </row>
    <row r="8" spans="1:57" x14ac:dyDescent="0.2">
      <c r="A8" s="13" t="s">
        <v>10</v>
      </c>
      <c r="B8" s="15"/>
      <c r="C8" s="187" t="s">
        <v>140</v>
      </c>
      <c r="D8" s="188"/>
      <c r="E8" s="16" t="s">
        <v>11</v>
      </c>
      <c r="F8" s="15"/>
      <c r="G8" s="23">
        <f>IF(PocetMJ=0,,ROUND((F30+F32)/PocetMJ,1))</f>
        <v>0</v>
      </c>
    </row>
    <row r="9" spans="1:57" x14ac:dyDescent="0.2">
      <c r="A9" s="24" t="s">
        <v>12</v>
      </c>
      <c r="B9" s="25"/>
      <c r="C9" s="25"/>
      <c r="D9" s="25"/>
      <c r="E9" s="26" t="s">
        <v>13</v>
      </c>
      <c r="F9" s="25"/>
      <c r="G9" s="27"/>
    </row>
    <row r="10" spans="1:57" x14ac:dyDescent="0.2">
      <c r="A10" s="28" t="s">
        <v>14</v>
      </c>
      <c r="B10" s="11"/>
      <c r="C10" s="11"/>
      <c r="D10" s="11"/>
      <c r="E10" s="29" t="s">
        <v>15</v>
      </c>
      <c r="F10" s="11"/>
      <c r="G10" s="12"/>
      <c r="BA10" s="30"/>
      <c r="BB10" s="30"/>
      <c r="BC10" s="30"/>
      <c r="BD10" s="30"/>
      <c r="BE10" s="30"/>
    </row>
    <row r="11" spans="1:57" x14ac:dyDescent="0.2">
      <c r="A11" s="28"/>
      <c r="B11" s="11"/>
      <c r="C11" s="11"/>
      <c r="D11" s="11"/>
      <c r="E11" s="189" t="s">
        <v>139</v>
      </c>
      <c r="F11" s="190"/>
      <c r="G11" s="191"/>
    </row>
    <row r="12" spans="1:57" ht="28.5" customHeight="1" thickBot="1" x14ac:dyDescent="0.25">
      <c r="A12" s="31" t="s">
        <v>16</v>
      </c>
      <c r="B12" s="32"/>
      <c r="C12" s="32"/>
      <c r="D12" s="32"/>
      <c r="E12" s="33"/>
      <c r="F12" s="33"/>
      <c r="G12" s="34"/>
    </row>
    <row r="13" spans="1:57" ht="17.25" customHeight="1" thickBot="1" x14ac:dyDescent="0.25">
      <c r="A13" s="35" t="s">
        <v>17</v>
      </c>
      <c r="B13" s="36"/>
      <c r="C13" s="37"/>
      <c r="D13" s="38" t="s">
        <v>18</v>
      </c>
      <c r="E13" s="39"/>
      <c r="F13" s="39"/>
      <c r="G13" s="37"/>
    </row>
    <row r="14" spans="1:57" ht="15.95" customHeight="1" x14ac:dyDescent="0.2">
      <c r="A14" s="40"/>
      <c r="B14" s="41" t="s">
        <v>19</v>
      </c>
      <c r="C14" s="42">
        <f>Dodavka</f>
        <v>0</v>
      </c>
      <c r="D14" s="43"/>
      <c r="E14" s="44"/>
      <c r="F14" s="45"/>
      <c r="G14" s="42"/>
    </row>
    <row r="15" spans="1:57" ht="15.95" customHeight="1" x14ac:dyDescent="0.2">
      <c r="A15" s="40" t="s">
        <v>20</v>
      </c>
      <c r="B15" s="41" t="s">
        <v>21</v>
      </c>
      <c r="C15" s="42">
        <f>Mont</f>
        <v>507949.18</v>
      </c>
      <c r="D15" s="24"/>
      <c r="E15" s="46"/>
      <c r="F15" s="47"/>
      <c r="G15" s="42"/>
    </row>
    <row r="16" spans="1:57" ht="15.95" customHeight="1" x14ac:dyDescent="0.2">
      <c r="A16" s="40" t="s">
        <v>22</v>
      </c>
      <c r="B16" s="41" t="s">
        <v>23</v>
      </c>
      <c r="C16" s="42">
        <f>HSV</f>
        <v>69879.88</v>
      </c>
      <c r="D16" s="24"/>
      <c r="E16" s="46"/>
      <c r="F16" s="47"/>
      <c r="G16" s="42"/>
    </row>
    <row r="17" spans="1:7" ht="15.95" customHeight="1" x14ac:dyDescent="0.2">
      <c r="A17" s="48" t="s">
        <v>24</v>
      </c>
      <c r="B17" s="41" t="s">
        <v>25</v>
      </c>
      <c r="C17" s="42">
        <f>PSV</f>
        <v>10769.94</v>
      </c>
      <c r="D17" s="24"/>
      <c r="E17" s="46"/>
      <c r="F17" s="47"/>
      <c r="G17" s="42"/>
    </row>
    <row r="18" spans="1:7" ht="15.95" customHeight="1" x14ac:dyDescent="0.2">
      <c r="A18" s="49" t="s">
        <v>26</v>
      </c>
      <c r="B18" s="41"/>
      <c r="C18" s="42">
        <f>SUM(C14:C17)</f>
        <v>588599</v>
      </c>
      <c r="D18" s="50"/>
      <c r="E18" s="46"/>
      <c r="F18" s="47"/>
      <c r="G18" s="42"/>
    </row>
    <row r="19" spans="1:7" ht="15.95" customHeight="1" x14ac:dyDescent="0.2">
      <c r="A19" s="49"/>
      <c r="B19" s="41"/>
      <c r="C19" s="42"/>
      <c r="D19" s="24"/>
      <c r="E19" s="46"/>
      <c r="F19" s="47"/>
      <c r="G19" s="42"/>
    </row>
    <row r="20" spans="1:7" ht="15.95" customHeight="1" x14ac:dyDescent="0.2">
      <c r="A20" s="49" t="s">
        <v>27</v>
      </c>
      <c r="B20" s="41"/>
      <c r="C20" s="42">
        <f>HZS</f>
        <v>0</v>
      </c>
      <c r="D20" s="24"/>
      <c r="E20" s="46"/>
      <c r="F20" s="47"/>
      <c r="G20" s="42"/>
    </row>
    <row r="21" spans="1:7" ht="15.95" customHeight="1" x14ac:dyDescent="0.2">
      <c r="A21" s="28" t="s">
        <v>28</v>
      </c>
      <c r="B21" s="11"/>
      <c r="C21" s="42">
        <f>C18+C20</f>
        <v>588599</v>
      </c>
      <c r="D21" s="24" t="s">
        <v>29</v>
      </c>
      <c r="E21" s="46"/>
      <c r="F21" s="47"/>
      <c r="G21" s="42">
        <f>G22-SUM(G14:G20)</f>
        <v>0</v>
      </c>
    </row>
    <row r="22" spans="1:7" ht="15.95" customHeight="1" thickBot="1" x14ac:dyDescent="0.25">
      <c r="A22" s="24" t="s">
        <v>30</v>
      </c>
      <c r="B22" s="25"/>
      <c r="C22" s="51">
        <f>C21+G22</f>
        <v>588599</v>
      </c>
      <c r="D22" s="52" t="s">
        <v>31</v>
      </c>
      <c r="E22" s="53"/>
      <c r="F22" s="54"/>
      <c r="G22" s="42">
        <f>VRN</f>
        <v>0</v>
      </c>
    </row>
    <row r="23" spans="1:7" x14ac:dyDescent="0.2">
      <c r="A23" s="3" t="s">
        <v>32</v>
      </c>
      <c r="B23" s="5"/>
      <c r="C23" s="55" t="s">
        <v>33</v>
      </c>
      <c r="D23" s="5"/>
      <c r="E23" s="55" t="s">
        <v>34</v>
      </c>
      <c r="F23" s="5"/>
      <c r="G23" s="6"/>
    </row>
    <row r="24" spans="1:7" x14ac:dyDescent="0.2">
      <c r="A24" s="13"/>
      <c r="B24" s="15"/>
      <c r="C24" s="16" t="s">
        <v>35</v>
      </c>
      <c r="D24" s="15"/>
      <c r="E24" s="16" t="s">
        <v>35</v>
      </c>
      <c r="F24" s="15"/>
      <c r="G24" s="17"/>
    </row>
    <row r="25" spans="1:7" x14ac:dyDescent="0.2">
      <c r="A25" s="28" t="s">
        <v>36</v>
      </c>
      <c r="B25" s="56"/>
      <c r="C25" s="29" t="s">
        <v>36</v>
      </c>
      <c r="D25" s="11"/>
      <c r="E25" s="29" t="s">
        <v>36</v>
      </c>
      <c r="F25" s="11"/>
      <c r="G25" s="12"/>
    </row>
    <row r="26" spans="1:7" x14ac:dyDescent="0.2">
      <c r="A26" s="28"/>
      <c r="B26" s="57"/>
      <c r="C26" s="29" t="s">
        <v>37</v>
      </c>
      <c r="D26" s="11"/>
      <c r="E26" s="29" t="s">
        <v>38</v>
      </c>
      <c r="F26" s="11"/>
      <c r="G26" s="12"/>
    </row>
    <row r="27" spans="1:7" x14ac:dyDescent="0.2">
      <c r="A27" s="28"/>
      <c r="B27" s="11"/>
      <c r="C27" s="29"/>
      <c r="D27" s="11"/>
      <c r="E27" s="29"/>
      <c r="F27" s="11"/>
      <c r="G27" s="12"/>
    </row>
    <row r="28" spans="1:7" ht="97.5" customHeight="1" x14ac:dyDescent="0.2">
      <c r="A28" s="28"/>
      <c r="B28" s="11"/>
      <c r="C28" s="29"/>
      <c r="D28" s="11"/>
      <c r="E28" s="29"/>
      <c r="F28" s="11"/>
      <c r="G28" s="12"/>
    </row>
    <row r="29" spans="1:7" x14ac:dyDescent="0.2">
      <c r="A29" s="13" t="s">
        <v>39</v>
      </c>
      <c r="B29" s="15"/>
      <c r="C29" s="58">
        <v>0</v>
      </c>
      <c r="D29" s="15" t="s">
        <v>40</v>
      </c>
      <c r="E29" s="16"/>
      <c r="F29" s="59">
        <v>0</v>
      </c>
      <c r="G29" s="17"/>
    </row>
    <row r="30" spans="1:7" x14ac:dyDescent="0.2">
      <c r="A30" s="13" t="s">
        <v>39</v>
      </c>
      <c r="B30" s="15"/>
      <c r="C30" s="58">
        <v>15</v>
      </c>
      <c r="D30" s="15" t="s">
        <v>40</v>
      </c>
      <c r="E30" s="16"/>
      <c r="F30" s="59">
        <v>0</v>
      </c>
      <c r="G30" s="17"/>
    </row>
    <row r="31" spans="1:7" x14ac:dyDescent="0.2">
      <c r="A31" s="13" t="s">
        <v>41</v>
      </c>
      <c r="B31" s="15"/>
      <c r="C31" s="58">
        <v>15</v>
      </c>
      <c r="D31" s="15" t="s">
        <v>40</v>
      </c>
      <c r="E31" s="16"/>
      <c r="F31" s="60">
        <f>ROUND(PRODUCT(F30,C31/100),0)</f>
        <v>0</v>
      </c>
      <c r="G31" s="27"/>
    </row>
    <row r="32" spans="1:7" x14ac:dyDescent="0.2">
      <c r="A32" s="13" t="s">
        <v>39</v>
      </c>
      <c r="B32" s="15"/>
      <c r="C32" s="58">
        <v>21</v>
      </c>
      <c r="D32" s="15" t="s">
        <v>40</v>
      </c>
      <c r="E32" s="16"/>
      <c r="F32" s="59">
        <f>C22</f>
        <v>588599</v>
      </c>
      <c r="G32" s="17"/>
    </row>
    <row r="33" spans="1:8" x14ac:dyDescent="0.2">
      <c r="A33" s="13" t="s">
        <v>41</v>
      </c>
      <c r="B33" s="15"/>
      <c r="C33" s="58">
        <v>21</v>
      </c>
      <c r="D33" s="15" t="s">
        <v>40</v>
      </c>
      <c r="E33" s="16"/>
      <c r="F33" s="60">
        <f>ROUND(PRODUCT(F32,C33/100),0)</f>
        <v>123606</v>
      </c>
      <c r="G33" s="27"/>
    </row>
    <row r="34" spans="1:8" s="66" customFormat="1" ht="19.5" customHeight="1" thickBot="1" x14ac:dyDescent="0.3">
      <c r="A34" s="61" t="s">
        <v>42</v>
      </c>
      <c r="B34" s="62"/>
      <c r="C34" s="62"/>
      <c r="D34" s="62"/>
      <c r="E34" s="63"/>
      <c r="F34" s="64">
        <f>ROUND(SUM(F29:F33),0)</f>
        <v>712205</v>
      </c>
      <c r="G34" s="65"/>
    </row>
    <row r="36" spans="1:8" x14ac:dyDescent="0.2">
      <c r="A36" s="67" t="s">
        <v>43</v>
      </c>
      <c r="B36" s="67"/>
      <c r="C36" s="67"/>
      <c r="D36" s="67"/>
      <c r="E36" s="67"/>
      <c r="F36" s="67"/>
      <c r="G36" s="67"/>
      <c r="H36" t="s">
        <v>4</v>
      </c>
    </row>
    <row r="37" spans="1:8" ht="14.25" customHeight="1" x14ac:dyDescent="0.2">
      <c r="A37" s="67"/>
      <c r="B37" s="192" t="s">
        <v>172</v>
      </c>
      <c r="C37" s="192"/>
      <c r="D37" s="192"/>
      <c r="E37" s="192"/>
      <c r="F37" s="192"/>
      <c r="G37" s="192"/>
      <c r="H37" t="s">
        <v>4</v>
      </c>
    </row>
    <row r="38" spans="1:8" ht="12.75" customHeight="1" x14ac:dyDescent="0.2">
      <c r="A38" s="68"/>
      <c r="B38" s="192"/>
      <c r="C38" s="192"/>
      <c r="D38" s="192"/>
      <c r="E38" s="192"/>
      <c r="F38" s="192"/>
      <c r="G38" s="192"/>
      <c r="H38" t="s">
        <v>4</v>
      </c>
    </row>
    <row r="39" spans="1:8" x14ac:dyDescent="0.2">
      <c r="A39" s="68"/>
      <c r="B39" s="192"/>
      <c r="C39" s="192"/>
      <c r="D39" s="192"/>
      <c r="E39" s="192"/>
      <c r="F39" s="192"/>
      <c r="G39" s="192"/>
      <c r="H39" t="s">
        <v>4</v>
      </c>
    </row>
    <row r="40" spans="1:8" x14ac:dyDescent="0.2">
      <c r="A40" s="68"/>
      <c r="B40" s="192"/>
      <c r="C40" s="192"/>
      <c r="D40" s="192"/>
      <c r="E40" s="192"/>
      <c r="F40" s="192"/>
      <c r="G40" s="192"/>
      <c r="H40" t="s">
        <v>4</v>
      </c>
    </row>
    <row r="41" spans="1:8" x14ac:dyDescent="0.2">
      <c r="A41" s="68"/>
      <c r="B41" s="192"/>
      <c r="C41" s="192"/>
      <c r="D41" s="192"/>
      <c r="E41" s="192"/>
      <c r="F41" s="192"/>
      <c r="G41" s="192"/>
      <c r="H41" t="s">
        <v>4</v>
      </c>
    </row>
    <row r="42" spans="1:8" x14ac:dyDescent="0.2">
      <c r="A42" s="68"/>
      <c r="B42" s="192"/>
      <c r="C42" s="192"/>
      <c r="D42" s="192"/>
      <c r="E42" s="192"/>
      <c r="F42" s="192"/>
      <c r="G42" s="192"/>
      <c r="H42" t="s">
        <v>4</v>
      </c>
    </row>
    <row r="43" spans="1:8" x14ac:dyDescent="0.2">
      <c r="A43" s="68"/>
      <c r="B43" s="192"/>
      <c r="C43" s="192"/>
      <c r="D43" s="192"/>
      <c r="E43" s="192"/>
      <c r="F43" s="192"/>
      <c r="G43" s="192"/>
      <c r="H43" t="s">
        <v>4</v>
      </c>
    </row>
    <row r="44" spans="1:8" x14ac:dyDescent="0.2">
      <c r="A44" s="68"/>
      <c r="B44" s="192"/>
      <c r="C44" s="192"/>
      <c r="D44" s="192"/>
      <c r="E44" s="192"/>
      <c r="F44" s="192"/>
      <c r="G44" s="192"/>
      <c r="H44" t="s">
        <v>4</v>
      </c>
    </row>
    <row r="45" spans="1:8" ht="3" customHeight="1" x14ac:dyDescent="0.2">
      <c r="A45" s="68"/>
      <c r="B45" s="192"/>
      <c r="C45" s="192"/>
      <c r="D45" s="192"/>
      <c r="E45" s="192"/>
      <c r="F45" s="192"/>
      <c r="G45" s="192"/>
      <c r="H45" t="s">
        <v>4</v>
      </c>
    </row>
    <row r="46" spans="1:8" x14ac:dyDescent="0.2">
      <c r="B46" s="186"/>
      <c r="C46" s="186"/>
      <c r="D46" s="186"/>
      <c r="E46" s="186"/>
      <c r="F46" s="186"/>
      <c r="G46" s="186"/>
    </row>
    <row r="47" spans="1:8" x14ac:dyDescent="0.2">
      <c r="B47" s="186"/>
      <c r="C47" s="186"/>
      <c r="D47" s="186"/>
      <c r="E47" s="186"/>
      <c r="F47" s="186"/>
      <c r="G47" s="186"/>
    </row>
    <row r="48" spans="1:8" x14ac:dyDescent="0.2">
      <c r="B48" s="186"/>
      <c r="C48" s="186"/>
      <c r="D48" s="186"/>
      <c r="E48" s="186"/>
      <c r="F48" s="186"/>
      <c r="G48" s="186"/>
    </row>
    <row r="49" spans="2:7" x14ac:dyDescent="0.2">
      <c r="B49" s="186"/>
      <c r="C49" s="186"/>
      <c r="D49" s="186"/>
      <c r="E49" s="186"/>
      <c r="F49" s="186"/>
      <c r="G49" s="186"/>
    </row>
    <row r="50" spans="2:7" x14ac:dyDescent="0.2">
      <c r="B50" s="186"/>
      <c r="C50" s="186"/>
      <c r="D50" s="186"/>
      <c r="E50" s="186"/>
      <c r="F50" s="186"/>
      <c r="G50" s="186"/>
    </row>
    <row r="51" spans="2:7" x14ac:dyDescent="0.2">
      <c r="B51" s="186"/>
      <c r="C51" s="186"/>
      <c r="D51" s="186"/>
      <c r="E51" s="186"/>
      <c r="F51" s="186"/>
      <c r="G51" s="186"/>
    </row>
    <row r="52" spans="2:7" x14ac:dyDescent="0.2">
      <c r="B52" s="186"/>
      <c r="C52" s="186"/>
      <c r="D52" s="186"/>
      <c r="E52" s="186"/>
      <c r="F52" s="186"/>
      <c r="G52" s="186"/>
    </row>
    <row r="53" spans="2:7" x14ac:dyDescent="0.2">
      <c r="B53" s="186"/>
      <c r="C53" s="186"/>
      <c r="D53" s="186"/>
      <c r="E53" s="186"/>
      <c r="F53" s="186"/>
      <c r="G53" s="186"/>
    </row>
    <row r="54" spans="2:7" x14ac:dyDescent="0.2">
      <c r="B54" s="186"/>
      <c r="C54" s="186"/>
      <c r="D54" s="186"/>
      <c r="E54" s="186"/>
      <c r="F54" s="186"/>
      <c r="G54" s="186"/>
    </row>
    <row r="55" spans="2:7" x14ac:dyDescent="0.2">
      <c r="B55" s="186"/>
      <c r="C55" s="186"/>
      <c r="D55" s="186"/>
      <c r="E55" s="186"/>
      <c r="F55" s="186"/>
      <c r="G55" s="186"/>
    </row>
  </sheetData>
  <mergeCells count="14">
    <mergeCell ref="B47:G47"/>
    <mergeCell ref="C7:D7"/>
    <mergeCell ref="C8:D8"/>
    <mergeCell ref="E11:G11"/>
    <mergeCell ref="B37:G45"/>
    <mergeCell ref="B46:G46"/>
    <mergeCell ref="B54:G54"/>
    <mergeCell ref="B55:G55"/>
    <mergeCell ref="B48:G48"/>
    <mergeCell ref="B49:G49"/>
    <mergeCell ref="B50:G50"/>
    <mergeCell ref="B51:G51"/>
    <mergeCell ref="B52:G52"/>
    <mergeCell ref="B53:G5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5"/>
  <sheetViews>
    <sheetView workbookViewId="0">
      <selection activeCell="H16" sqref="H1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93" t="s">
        <v>5</v>
      </c>
      <c r="B1" s="194"/>
      <c r="C1" s="69" t="str">
        <f>CONCATENATE(cislostavby," ",nazevstavby)</f>
        <v xml:space="preserve"> ČŠI Praha - Rozšíření a rekonstrukce archivu</v>
      </c>
      <c r="D1" s="70"/>
      <c r="E1" s="71"/>
      <c r="F1" s="70"/>
      <c r="G1" s="72"/>
      <c r="H1" s="73"/>
      <c r="I1" s="74"/>
    </row>
    <row r="2" spans="1:9" ht="13.5" thickBot="1" x14ac:dyDescent="0.25">
      <c r="A2" s="195" t="s">
        <v>1</v>
      </c>
      <c r="B2" s="196"/>
      <c r="C2" s="75" t="str">
        <f>CONCATENATE(cisloobjektu," ",nazevobjektu)</f>
        <v xml:space="preserve"> ČŠI, ústředí, Fráni Šrámka 37, 150 21 Praha 5</v>
      </c>
      <c r="D2" s="76"/>
      <c r="E2" s="77"/>
      <c r="F2" s="76"/>
      <c r="G2" s="197"/>
      <c r="H2" s="197"/>
      <c r="I2" s="198"/>
    </row>
    <row r="3" spans="1:9" ht="13.5" thickTop="1" x14ac:dyDescent="0.2">
      <c r="F3" s="11"/>
    </row>
    <row r="4" spans="1:9" ht="19.5" customHeight="1" x14ac:dyDescent="0.25">
      <c r="A4" s="78" t="s">
        <v>44</v>
      </c>
      <c r="B4" s="1"/>
      <c r="C4" s="1"/>
      <c r="D4" s="1"/>
      <c r="E4" s="79"/>
      <c r="F4" s="1"/>
      <c r="G4" s="1"/>
      <c r="H4" s="1"/>
      <c r="I4" s="1"/>
    </row>
    <row r="5" spans="1:9" ht="13.5" thickBot="1" x14ac:dyDescent="0.25"/>
    <row r="6" spans="1:9" s="11" customFormat="1" ht="13.5" thickBot="1" x14ac:dyDescent="0.25">
      <c r="A6" s="80"/>
      <c r="B6" s="81" t="s">
        <v>45</v>
      </c>
      <c r="C6" s="81"/>
      <c r="D6" s="82"/>
      <c r="E6" s="83" t="s">
        <v>46</v>
      </c>
      <c r="F6" s="84" t="s">
        <v>47</v>
      </c>
      <c r="G6" s="84" t="s">
        <v>48</v>
      </c>
      <c r="H6" s="84" t="s">
        <v>49</v>
      </c>
      <c r="I6" s="85" t="s">
        <v>27</v>
      </c>
    </row>
    <row r="7" spans="1:9" s="11" customFormat="1" x14ac:dyDescent="0.2">
      <c r="A7" s="171" t="str">
        <f>Položky!B7</f>
        <v>4</v>
      </c>
      <c r="B7" s="86" t="str">
        <f>Položky!C7</f>
        <v>Vodorovné konstrukce</v>
      </c>
      <c r="C7" s="87"/>
      <c r="D7" s="88"/>
      <c r="E7" s="172">
        <f>Položky!G10</f>
        <v>31097</v>
      </c>
      <c r="F7" s="173">
        <f>Položky!BB10</f>
        <v>0</v>
      </c>
      <c r="G7" s="173">
        <f>Položky!BC10</f>
        <v>0</v>
      </c>
      <c r="H7" s="173">
        <f>Položky!BD10</f>
        <v>0</v>
      </c>
      <c r="I7" s="174">
        <f>Položky!BE10</f>
        <v>0</v>
      </c>
    </row>
    <row r="8" spans="1:9" s="11" customFormat="1" x14ac:dyDescent="0.2">
      <c r="A8" s="171" t="str">
        <f>Položky!B11</f>
        <v>61</v>
      </c>
      <c r="B8" s="86" t="str">
        <f>Položky!C11</f>
        <v>Upravy povrchů vnitřní</v>
      </c>
      <c r="C8" s="87"/>
      <c r="D8" s="88"/>
      <c r="E8" s="172">
        <f>Položky!G14</f>
        <v>7967.9699999999993</v>
      </c>
      <c r="F8" s="173">
        <f>Položky!BB14</f>
        <v>0</v>
      </c>
      <c r="G8" s="173">
        <f>Položky!BC14</f>
        <v>0</v>
      </c>
      <c r="H8" s="173">
        <f>Položky!BD14</f>
        <v>0</v>
      </c>
      <c r="I8" s="174">
        <f>Položky!BE14</f>
        <v>0</v>
      </c>
    </row>
    <row r="9" spans="1:9" s="11" customFormat="1" x14ac:dyDescent="0.2">
      <c r="A9" s="171" t="str">
        <f>Položky!B15</f>
        <v>95</v>
      </c>
      <c r="B9" s="86" t="str">
        <f>Položky!C15</f>
        <v>Dokončovací kce na pozem.stav.</v>
      </c>
      <c r="C9" s="87"/>
      <c r="D9" s="88"/>
      <c r="E9" s="172">
        <f>Položky!G20</f>
        <v>25374.3</v>
      </c>
      <c r="F9" s="173">
        <f>Položky!BB20</f>
        <v>0</v>
      </c>
      <c r="G9" s="173">
        <f>Položky!BC20</f>
        <v>0</v>
      </c>
      <c r="H9" s="173">
        <f>Položky!BD20</f>
        <v>0</v>
      </c>
      <c r="I9" s="174">
        <f>Položky!BE20</f>
        <v>0</v>
      </c>
    </row>
    <row r="10" spans="1:9" s="11" customFormat="1" x14ac:dyDescent="0.2">
      <c r="A10" s="171" t="str">
        <f>Položky!B21</f>
        <v>96</v>
      </c>
      <c r="B10" s="86" t="str">
        <f>Položky!C21</f>
        <v>Bourání konstrukcí</v>
      </c>
      <c r="C10" s="87"/>
      <c r="D10" s="88"/>
      <c r="E10" s="172">
        <f>Položky!G29</f>
        <v>4045.21</v>
      </c>
      <c r="F10" s="173">
        <f>Položky!BB29</f>
        <v>0</v>
      </c>
      <c r="G10" s="173">
        <f>Položky!BC29</f>
        <v>0</v>
      </c>
      <c r="H10" s="173">
        <f>Položky!BD29</f>
        <v>0</v>
      </c>
      <c r="I10" s="174">
        <f>Položky!BE29</f>
        <v>0</v>
      </c>
    </row>
    <row r="11" spans="1:9" s="11" customFormat="1" x14ac:dyDescent="0.2">
      <c r="A11" s="171" t="str">
        <f>Položky!B30</f>
        <v>99</v>
      </c>
      <c r="B11" s="86" t="str">
        <f>Položky!C30</f>
        <v>Staveništní přesun hmot</v>
      </c>
      <c r="C11" s="87"/>
      <c r="D11" s="88"/>
      <c r="E11" s="172">
        <f>Položky!G32</f>
        <v>1395.4</v>
      </c>
      <c r="F11" s="173">
        <f>Položky!BB32</f>
        <v>0</v>
      </c>
      <c r="G11" s="173">
        <f>Položky!BC32</f>
        <v>0</v>
      </c>
      <c r="H11" s="173">
        <f>Položky!BD32</f>
        <v>0</v>
      </c>
      <c r="I11" s="174">
        <f>Položky!BE32</f>
        <v>0</v>
      </c>
    </row>
    <row r="12" spans="1:9" s="11" customFormat="1" x14ac:dyDescent="0.2">
      <c r="A12" s="171" t="str">
        <f>Položky!B33</f>
        <v>767</v>
      </c>
      <c r="B12" s="86" t="str">
        <f>Položky!C33</f>
        <v>Konstrukce zámečnické</v>
      </c>
      <c r="C12" s="87"/>
      <c r="D12" s="88"/>
      <c r="E12" s="172">
        <f>Položky!BA36</f>
        <v>0</v>
      </c>
      <c r="F12" s="173">
        <f>Položky!G36</f>
        <v>550</v>
      </c>
      <c r="G12" s="173">
        <f>Položky!BC36</f>
        <v>0</v>
      </c>
      <c r="H12" s="173">
        <f>Položky!BD36</f>
        <v>0</v>
      </c>
      <c r="I12" s="174">
        <f>Položky!BE36</f>
        <v>0</v>
      </c>
    </row>
    <row r="13" spans="1:9" s="11" customFormat="1" x14ac:dyDescent="0.2">
      <c r="A13" s="171" t="str">
        <f>Položky!B37</f>
        <v>783</v>
      </c>
      <c r="B13" s="86" t="str">
        <f>Položky!C37</f>
        <v>Nátěry</v>
      </c>
      <c r="C13" s="87"/>
      <c r="D13" s="88"/>
      <c r="E13" s="172">
        <f>Položky!BA40</f>
        <v>0</v>
      </c>
      <c r="F13" s="173">
        <f>Položky!G40</f>
        <v>220</v>
      </c>
      <c r="G13" s="173">
        <f>Položky!BC40</f>
        <v>0</v>
      </c>
      <c r="H13" s="173">
        <f>Položky!BD40</f>
        <v>0</v>
      </c>
      <c r="I13" s="174">
        <f>Položky!BE40</f>
        <v>0</v>
      </c>
    </row>
    <row r="14" spans="1:9" s="11" customFormat="1" x14ac:dyDescent="0.2">
      <c r="A14" s="171" t="str">
        <f>Položky!B41</f>
        <v>784</v>
      </c>
      <c r="B14" s="86" t="str">
        <f>Položky!C41</f>
        <v>Malby</v>
      </c>
      <c r="C14" s="87"/>
      <c r="D14" s="88"/>
      <c r="E14" s="172">
        <f>Položky!BA54</f>
        <v>0</v>
      </c>
      <c r="F14" s="173">
        <f>Položky!G54</f>
        <v>9999.94</v>
      </c>
      <c r="G14" s="173">
        <f>Položky!BC54</f>
        <v>0</v>
      </c>
      <c r="H14" s="173">
        <f>Položky!BD54</f>
        <v>0</v>
      </c>
      <c r="I14" s="174">
        <f>Položky!BE54</f>
        <v>0</v>
      </c>
    </row>
    <row r="15" spans="1:9" s="11" customFormat="1" x14ac:dyDescent="0.2">
      <c r="A15" s="171" t="str">
        <f>Položky!B55</f>
        <v>M21</v>
      </c>
      <c r="B15" s="86" t="str">
        <f>Položky!C55</f>
        <v>Elektromontáže</v>
      </c>
      <c r="C15" s="87"/>
      <c r="D15" s="88"/>
      <c r="E15" s="172">
        <f>Položky!BA68</f>
        <v>0</v>
      </c>
      <c r="F15" s="173">
        <f>Položky!BB68</f>
        <v>0</v>
      </c>
      <c r="G15" s="173">
        <v>0</v>
      </c>
      <c r="H15" s="173">
        <f>Položky!G68</f>
        <v>56874</v>
      </c>
      <c r="I15" s="174">
        <f>Položky!BE68</f>
        <v>0</v>
      </c>
    </row>
    <row r="16" spans="1:9" s="11" customFormat="1" x14ac:dyDescent="0.2">
      <c r="A16" s="171" t="str">
        <f>Položky!B69</f>
        <v>M22</v>
      </c>
      <c r="B16" s="86" t="str">
        <f>Položky!C69</f>
        <v>Montáž sdělovací a zabezp.tech, SLP - přístupový systém</v>
      </c>
      <c r="C16" s="87"/>
      <c r="D16" s="88"/>
      <c r="E16" s="172">
        <f>Položky!BA74</f>
        <v>0</v>
      </c>
      <c r="F16" s="173">
        <f>Položky!BB74</f>
        <v>0</v>
      </c>
      <c r="G16" s="173">
        <f>Položky!BC74</f>
        <v>0</v>
      </c>
      <c r="H16" s="173">
        <f>Položky!G74</f>
        <v>26361</v>
      </c>
      <c r="I16" s="174">
        <f>Položky!BE74</f>
        <v>0</v>
      </c>
    </row>
    <row r="17" spans="1:57" s="11" customFormat="1" ht="13.5" thickBot="1" x14ac:dyDescent="0.25">
      <c r="A17" s="171" t="str">
        <f>Položky!B75</f>
        <v>M43</v>
      </c>
      <c r="B17" s="86" t="str">
        <f>Položky!C75</f>
        <v>Montáže kovových doplňkových konstrukcí - regály</v>
      </c>
      <c r="C17" s="87"/>
      <c r="D17" s="88"/>
      <c r="E17" s="172">
        <f>Položky!BA78</f>
        <v>0</v>
      </c>
      <c r="F17" s="173">
        <f>Položky!BB78</f>
        <v>0</v>
      </c>
      <c r="G17" s="173">
        <f>Položky!BC78</f>
        <v>0</v>
      </c>
      <c r="H17" s="173">
        <f>Položky!G78</f>
        <v>424714.18</v>
      </c>
      <c r="I17" s="174">
        <f>Položky!BE78</f>
        <v>0</v>
      </c>
    </row>
    <row r="18" spans="1:57" s="94" customFormat="1" ht="13.5" thickBot="1" x14ac:dyDescent="0.25">
      <c r="A18" s="89"/>
      <c r="B18" s="81" t="s">
        <v>50</v>
      </c>
      <c r="C18" s="81"/>
      <c r="D18" s="90"/>
      <c r="E18" s="91">
        <f>SUM(E7:E17)</f>
        <v>69879.88</v>
      </c>
      <c r="F18" s="92">
        <f>SUM(F7:F17)</f>
        <v>10769.94</v>
      </c>
      <c r="G18" s="92">
        <f>SUM(G7:G17)</f>
        <v>0</v>
      </c>
      <c r="H18" s="92">
        <f>SUM(H7:H17)</f>
        <v>507949.18</v>
      </c>
      <c r="I18" s="93">
        <f>SUM(I7:I17)</f>
        <v>0</v>
      </c>
    </row>
    <row r="19" spans="1:57" x14ac:dyDescent="0.2">
      <c r="A19" s="87"/>
      <c r="B19" s="87"/>
      <c r="C19" s="87"/>
      <c r="D19" s="87"/>
      <c r="E19" s="87"/>
      <c r="F19" s="87"/>
      <c r="G19" s="87"/>
      <c r="H19" s="87"/>
      <c r="I19" s="87"/>
    </row>
    <row r="20" spans="1:57" ht="19.5" customHeight="1" x14ac:dyDescent="0.25">
      <c r="A20" s="95" t="s">
        <v>51</v>
      </c>
      <c r="B20" s="95"/>
      <c r="C20" s="95"/>
      <c r="D20" s="95"/>
      <c r="E20" s="95"/>
      <c r="F20" s="95"/>
      <c r="G20" s="96"/>
      <c r="H20" s="95"/>
      <c r="I20" s="95"/>
      <c r="BA20" s="30"/>
      <c r="BB20" s="30"/>
      <c r="BC20" s="30"/>
      <c r="BD20" s="30"/>
      <c r="BE20" s="30"/>
    </row>
    <row r="21" spans="1:57" ht="13.5" thickBot="1" x14ac:dyDescent="0.25">
      <c r="A21" s="97"/>
      <c r="B21" s="97"/>
      <c r="C21" s="97"/>
      <c r="D21" s="97"/>
      <c r="E21" s="97"/>
      <c r="F21" s="97"/>
      <c r="G21" s="97"/>
      <c r="H21" s="97"/>
      <c r="I21" s="97"/>
    </row>
    <row r="22" spans="1:57" x14ac:dyDescent="0.2">
      <c r="A22" s="98" t="s">
        <v>52</v>
      </c>
      <c r="B22" s="99"/>
      <c r="C22" s="99"/>
      <c r="D22" s="100"/>
      <c r="E22" s="101" t="s">
        <v>53</v>
      </c>
      <c r="F22" s="102" t="s">
        <v>54</v>
      </c>
      <c r="G22" s="103" t="s">
        <v>55</v>
      </c>
      <c r="H22" s="104"/>
      <c r="I22" s="105" t="s">
        <v>53</v>
      </c>
    </row>
    <row r="23" spans="1:57" x14ac:dyDescent="0.2">
      <c r="A23" s="106"/>
      <c r="B23" s="107"/>
      <c r="C23" s="107"/>
      <c r="D23" s="108"/>
      <c r="E23" s="109"/>
      <c r="F23" s="110"/>
      <c r="G23" s="111">
        <f>CHOOSE(BA23+1,HSV+PSV,HSV+PSV+Mont,HSV+PSV+Dodavka+Mont,HSV,PSV,Mont,Dodavka,Mont+Dodavka,0)</f>
        <v>0</v>
      </c>
      <c r="H23" s="112"/>
      <c r="I23" s="113">
        <f>E23+F23*G23/100</f>
        <v>0</v>
      </c>
      <c r="BA23">
        <v>8</v>
      </c>
    </row>
    <row r="24" spans="1:57" ht="13.5" thickBot="1" x14ac:dyDescent="0.25">
      <c r="A24" s="114"/>
      <c r="B24" s="115" t="s">
        <v>56</v>
      </c>
      <c r="C24" s="116"/>
      <c r="D24" s="117"/>
      <c r="E24" s="118"/>
      <c r="F24" s="119"/>
      <c r="G24" s="119"/>
      <c r="H24" s="199">
        <f>SUM(H23:H23)</f>
        <v>0</v>
      </c>
      <c r="I24" s="200"/>
    </row>
    <row r="25" spans="1:57" x14ac:dyDescent="0.2">
      <c r="A25" s="97"/>
      <c r="B25" s="97"/>
      <c r="C25" s="97"/>
      <c r="D25" s="97"/>
      <c r="E25" s="97"/>
      <c r="F25" s="97"/>
      <c r="G25" s="97"/>
      <c r="H25" s="97"/>
      <c r="I25" s="97"/>
    </row>
    <row r="26" spans="1:57" x14ac:dyDescent="0.2">
      <c r="B26" s="94"/>
      <c r="F26" s="120"/>
      <c r="G26" s="121"/>
      <c r="H26" s="121"/>
      <c r="I26" s="122"/>
    </row>
    <row r="27" spans="1:57" x14ac:dyDescent="0.2">
      <c r="F27" s="120"/>
      <c r="G27" s="121"/>
      <c r="H27" s="121"/>
      <c r="I27" s="122"/>
    </row>
    <row r="28" spans="1:57" x14ac:dyDescent="0.2">
      <c r="F28" s="120"/>
      <c r="G28" s="121"/>
      <c r="H28" s="121"/>
      <c r="I28" s="122"/>
    </row>
    <row r="29" spans="1:57" x14ac:dyDescent="0.2">
      <c r="F29" s="120"/>
      <c r="G29" s="121"/>
      <c r="H29" s="121"/>
      <c r="I29" s="122"/>
    </row>
    <row r="30" spans="1:57" x14ac:dyDescent="0.2">
      <c r="F30" s="120"/>
      <c r="G30" s="121"/>
      <c r="H30" s="121"/>
      <c r="I30" s="122"/>
    </row>
    <row r="31" spans="1:57" x14ac:dyDescent="0.2">
      <c r="F31" s="120"/>
      <c r="G31" s="121"/>
      <c r="H31" s="121"/>
      <c r="I31" s="122"/>
    </row>
    <row r="32" spans="1:57" x14ac:dyDescent="0.2">
      <c r="F32" s="120"/>
      <c r="G32" s="121"/>
      <c r="H32" s="121"/>
      <c r="I32" s="122"/>
    </row>
    <row r="33" spans="6:9" x14ac:dyDescent="0.2">
      <c r="F33" s="120"/>
      <c r="G33" s="121"/>
      <c r="H33" s="121"/>
      <c r="I33" s="122"/>
    </row>
    <row r="34" spans="6:9" x14ac:dyDescent="0.2">
      <c r="F34" s="120"/>
      <c r="G34" s="121"/>
      <c r="H34" s="121"/>
      <c r="I34" s="122"/>
    </row>
    <row r="35" spans="6:9" x14ac:dyDescent="0.2">
      <c r="F35" s="120"/>
      <c r="G35" s="121"/>
      <c r="H35" s="121"/>
      <c r="I35" s="122"/>
    </row>
    <row r="36" spans="6:9" x14ac:dyDescent="0.2">
      <c r="F36" s="120"/>
      <c r="G36" s="121"/>
      <c r="H36" s="121"/>
      <c r="I36" s="122"/>
    </row>
    <row r="37" spans="6:9" x14ac:dyDescent="0.2">
      <c r="F37" s="120"/>
      <c r="G37" s="121"/>
      <c r="H37" s="121"/>
      <c r="I37" s="122"/>
    </row>
    <row r="38" spans="6:9" x14ac:dyDescent="0.2">
      <c r="F38" s="120"/>
      <c r="G38" s="121"/>
      <c r="H38" s="121"/>
      <c r="I38" s="122"/>
    </row>
    <row r="39" spans="6:9" x14ac:dyDescent="0.2">
      <c r="F39" s="120"/>
      <c r="G39" s="121"/>
      <c r="H39" s="121"/>
      <c r="I39" s="122"/>
    </row>
    <row r="40" spans="6:9" x14ac:dyDescent="0.2">
      <c r="F40" s="120"/>
      <c r="G40" s="121"/>
      <c r="H40" s="121"/>
      <c r="I40" s="122"/>
    </row>
    <row r="41" spans="6:9" x14ac:dyDescent="0.2">
      <c r="F41" s="120"/>
      <c r="G41" s="121"/>
      <c r="H41" s="121"/>
      <c r="I41" s="122"/>
    </row>
    <row r="42" spans="6:9" x14ac:dyDescent="0.2">
      <c r="F42" s="120"/>
      <c r="G42" s="121"/>
      <c r="H42" s="121"/>
      <c r="I42" s="122"/>
    </row>
    <row r="43" spans="6:9" x14ac:dyDescent="0.2">
      <c r="F43" s="120"/>
      <c r="G43" s="121"/>
      <c r="H43" s="121"/>
      <c r="I43" s="122"/>
    </row>
    <row r="44" spans="6:9" x14ac:dyDescent="0.2">
      <c r="F44" s="120"/>
      <c r="G44" s="121"/>
      <c r="H44" s="121"/>
      <c r="I44" s="122"/>
    </row>
    <row r="45" spans="6:9" x14ac:dyDescent="0.2">
      <c r="F45" s="120"/>
      <c r="G45" s="121"/>
      <c r="H45" s="121"/>
      <c r="I45" s="122"/>
    </row>
    <row r="46" spans="6:9" x14ac:dyDescent="0.2">
      <c r="F46" s="120"/>
      <c r="G46" s="121"/>
      <c r="H46" s="121"/>
      <c r="I46" s="122"/>
    </row>
    <row r="47" spans="6:9" x14ac:dyDescent="0.2">
      <c r="F47" s="120"/>
      <c r="G47" s="121"/>
      <c r="H47" s="121"/>
      <c r="I47" s="122"/>
    </row>
    <row r="48" spans="6:9" x14ac:dyDescent="0.2">
      <c r="F48" s="120"/>
      <c r="G48" s="121"/>
      <c r="H48" s="121"/>
      <c r="I48" s="122"/>
    </row>
    <row r="49" spans="6:9" x14ac:dyDescent="0.2">
      <c r="F49" s="120"/>
      <c r="G49" s="121"/>
      <c r="H49" s="121"/>
      <c r="I49" s="122"/>
    </row>
    <row r="50" spans="6:9" x14ac:dyDescent="0.2">
      <c r="F50" s="120"/>
      <c r="G50" s="121"/>
      <c r="H50" s="121"/>
      <c r="I50" s="122"/>
    </row>
    <row r="51" spans="6:9" x14ac:dyDescent="0.2">
      <c r="F51" s="120"/>
      <c r="G51" s="121"/>
      <c r="H51" s="121"/>
      <c r="I51" s="122"/>
    </row>
    <row r="52" spans="6:9" x14ac:dyDescent="0.2">
      <c r="F52" s="120"/>
      <c r="G52" s="121"/>
      <c r="H52" s="121"/>
      <c r="I52" s="122"/>
    </row>
    <row r="53" spans="6:9" x14ac:dyDescent="0.2">
      <c r="F53" s="120"/>
      <c r="G53" s="121"/>
      <c r="H53" s="121"/>
      <c r="I53" s="122"/>
    </row>
    <row r="54" spans="6:9" x14ac:dyDescent="0.2">
      <c r="F54" s="120"/>
      <c r="G54" s="121"/>
      <c r="H54" s="121"/>
      <c r="I54" s="122"/>
    </row>
    <row r="55" spans="6:9" x14ac:dyDescent="0.2">
      <c r="F55" s="120"/>
      <c r="G55" s="121"/>
      <c r="H55" s="121"/>
      <c r="I55" s="122"/>
    </row>
    <row r="56" spans="6:9" x14ac:dyDescent="0.2">
      <c r="F56" s="120"/>
      <c r="G56" s="121"/>
      <c r="H56" s="121"/>
      <c r="I56" s="122"/>
    </row>
    <row r="57" spans="6:9" x14ac:dyDescent="0.2">
      <c r="F57" s="120"/>
      <c r="G57" s="121"/>
      <c r="H57" s="121"/>
      <c r="I57" s="122"/>
    </row>
    <row r="58" spans="6:9" x14ac:dyDescent="0.2">
      <c r="F58" s="120"/>
      <c r="G58" s="121"/>
      <c r="H58" s="121"/>
      <c r="I58" s="122"/>
    </row>
    <row r="59" spans="6:9" x14ac:dyDescent="0.2">
      <c r="F59" s="120"/>
      <c r="G59" s="121"/>
      <c r="H59" s="121"/>
      <c r="I59" s="122"/>
    </row>
    <row r="60" spans="6:9" x14ac:dyDescent="0.2">
      <c r="F60" s="120"/>
      <c r="G60" s="121"/>
      <c r="H60" s="121"/>
      <c r="I60" s="122"/>
    </row>
    <row r="61" spans="6:9" x14ac:dyDescent="0.2">
      <c r="F61" s="120"/>
      <c r="G61" s="121"/>
      <c r="H61" s="121"/>
      <c r="I61" s="122"/>
    </row>
    <row r="62" spans="6:9" x14ac:dyDescent="0.2">
      <c r="F62" s="120"/>
      <c r="G62" s="121"/>
      <c r="H62" s="121"/>
      <c r="I62" s="122"/>
    </row>
    <row r="63" spans="6:9" x14ac:dyDescent="0.2">
      <c r="F63" s="120"/>
      <c r="G63" s="121"/>
      <c r="H63" s="121"/>
      <c r="I63" s="122"/>
    </row>
    <row r="64" spans="6:9" x14ac:dyDescent="0.2">
      <c r="F64" s="120"/>
      <c r="G64" s="121"/>
      <c r="H64" s="121"/>
      <c r="I64" s="122"/>
    </row>
    <row r="65" spans="6:9" x14ac:dyDescent="0.2">
      <c r="F65" s="120"/>
      <c r="G65" s="121"/>
      <c r="H65" s="121"/>
      <c r="I65" s="122"/>
    </row>
    <row r="66" spans="6:9" x14ac:dyDescent="0.2">
      <c r="F66" s="120"/>
      <c r="G66" s="121"/>
      <c r="H66" s="121"/>
      <c r="I66" s="122"/>
    </row>
    <row r="67" spans="6:9" x14ac:dyDescent="0.2">
      <c r="F67" s="120"/>
      <c r="G67" s="121"/>
      <c r="H67" s="121"/>
      <c r="I67" s="122"/>
    </row>
    <row r="68" spans="6:9" x14ac:dyDescent="0.2">
      <c r="F68" s="120"/>
      <c r="G68" s="121"/>
      <c r="H68" s="121"/>
      <c r="I68" s="122"/>
    </row>
    <row r="69" spans="6:9" x14ac:dyDescent="0.2">
      <c r="F69" s="120"/>
      <c r="G69" s="121"/>
      <c r="H69" s="121"/>
      <c r="I69" s="122"/>
    </row>
    <row r="70" spans="6:9" x14ac:dyDescent="0.2">
      <c r="F70" s="120"/>
      <c r="G70" s="121"/>
      <c r="H70" s="121"/>
      <c r="I70" s="122"/>
    </row>
    <row r="71" spans="6:9" x14ac:dyDescent="0.2">
      <c r="F71" s="120"/>
      <c r="G71" s="121"/>
      <c r="H71" s="121"/>
      <c r="I71" s="122"/>
    </row>
    <row r="72" spans="6:9" x14ac:dyDescent="0.2">
      <c r="F72" s="120"/>
      <c r="G72" s="121"/>
      <c r="H72" s="121"/>
      <c r="I72" s="122"/>
    </row>
    <row r="73" spans="6:9" x14ac:dyDescent="0.2">
      <c r="F73" s="120"/>
      <c r="G73" s="121"/>
      <c r="H73" s="121"/>
      <c r="I73" s="122"/>
    </row>
    <row r="74" spans="6:9" x14ac:dyDescent="0.2">
      <c r="F74" s="120"/>
      <c r="G74" s="121"/>
      <c r="H74" s="121"/>
      <c r="I74" s="122"/>
    </row>
    <row r="75" spans="6:9" x14ac:dyDescent="0.2">
      <c r="F75" s="120"/>
      <c r="G75" s="121"/>
      <c r="H75" s="121"/>
      <c r="I75" s="122"/>
    </row>
  </sheetData>
  <mergeCells count="4">
    <mergeCell ref="A1:B1"/>
    <mergeCell ref="A2:B2"/>
    <mergeCell ref="G2:I2"/>
    <mergeCell ref="H24:I24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51"/>
  <sheetViews>
    <sheetView showGridLines="0" showZeros="0" tabSelected="1" zoomScaleNormal="100" workbookViewId="0">
      <selection activeCell="F78" sqref="F78"/>
    </sheetView>
  </sheetViews>
  <sheetFormatPr defaultRowHeight="12.75" x14ac:dyDescent="0.2"/>
  <cols>
    <col min="1" max="1" width="3.85546875" style="123" customWidth="1"/>
    <col min="2" max="2" width="13.140625" style="123" customWidth="1"/>
    <col min="3" max="3" width="40.42578125" style="123" customWidth="1"/>
    <col min="4" max="4" width="5.5703125" style="123" customWidth="1"/>
    <col min="5" max="5" width="8.5703125" style="165" customWidth="1"/>
    <col min="6" max="6" width="9.85546875" style="123" customWidth="1"/>
    <col min="7" max="7" width="13.85546875" style="123" customWidth="1"/>
    <col min="8" max="16384" width="9.140625" style="123"/>
  </cols>
  <sheetData>
    <row r="1" spans="1:104" ht="15.75" x14ac:dyDescent="0.25">
      <c r="A1" s="201" t="s">
        <v>57</v>
      </c>
      <c r="B1" s="201"/>
      <c r="C1" s="201"/>
      <c r="D1" s="201"/>
      <c r="E1" s="201"/>
      <c r="F1" s="201"/>
      <c r="G1" s="201"/>
    </row>
    <row r="2" spans="1:104" ht="13.5" thickBot="1" x14ac:dyDescent="0.25">
      <c r="A2" s="124"/>
      <c r="B2" s="125"/>
      <c r="C2" s="126"/>
      <c r="D2" s="126"/>
      <c r="E2" s="127"/>
      <c r="F2" s="126"/>
      <c r="G2" s="126"/>
    </row>
    <row r="3" spans="1:104" ht="13.5" thickTop="1" x14ac:dyDescent="0.2">
      <c r="A3" s="202" t="s">
        <v>5</v>
      </c>
      <c r="B3" s="203"/>
      <c r="C3" s="128" t="str">
        <f>CONCATENATE(cislostavby," ",nazevstavby)</f>
        <v xml:space="preserve"> ČŠI Praha - Rozšíření a rekonstrukce archivu</v>
      </c>
      <c r="D3" s="129"/>
      <c r="E3" s="130"/>
      <c r="F3" s="131">
        <f>Rekapitulace!H1</f>
        <v>0</v>
      </c>
      <c r="G3" s="132"/>
    </row>
    <row r="4" spans="1:104" ht="13.5" thickBot="1" x14ac:dyDescent="0.25">
      <c r="A4" s="204" t="s">
        <v>1</v>
      </c>
      <c r="B4" s="205"/>
      <c r="C4" s="133" t="str">
        <f>CONCATENATE(cisloobjektu," ",nazevobjektu)</f>
        <v xml:space="preserve"> ČŠI, ústředí, Fráni Šrámka 37, 150 21 Praha 5</v>
      </c>
      <c r="D4" s="134"/>
      <c r="E4" s="206"/>
      <c r="F4" s="206"/>
      <c r="G4" s="207"/>
    </row>
    <row r="5" spans="1:104" ht="13.5" thickTop="1" x14ac:dyDescent="0.2">
      <c r="A5" s="135"/>
      <c r="B5" s="136"/>
      <c r="C5" s="136"/>
      <c r="D5" s="124"/>
      <c r="E5" s="137"/>
      <c r="F5" s="124"/>
      <c r="G5" s="138"/>
    </row>
    <row r="6" spans="1:104" x14ac:dyDescent="0.2">
      <c r="A6" s="139" t="s">
        <v>58</v>
      </c>
      <c r="B6" s="140" t="s">
        <v>59</v>
      </c>
      <c r="C6" s="140" t="s">
        <v>60</v>
      </c>
      <c r="D6" s="140" t="s">
        <v>61</v>
      </c>
      <c r="E6" s="141" t="s">
        <v>62</v>
      </c>
      <c r="F6" s="140" t="s">
        <v>63</v>
      </c>
      <c r="G6" s="142" t="s">
        <v>64</v>
      </c>
    </row>
    <row r="7" spans="1:104" x14ac:dyDescent="0.2">
      <c r="A7" s="143" t="s">
        <v>65</v>
      </c>
      <c r="B7" s="144" t="s">
        <v>68</v>
      </c>
      <c r="C7" s="145" t="s">
        <v>69</v>
      </c>
      <c r="D7" s="146"/>
      <c r="E7" s="147"/>
      <c r="F7" s="147"/>
      <c r="G7" s="148"/>
      <c r="H7" s="149"/>
      <c r="I7" s="149"/>
      <c r="O7" s="150">
        <v>1</v>
      </c>
    </row>
    <row r="8" spans="1:104" x14ac:dyDescent="0.2">
      <c r="A8" s="151">
        <v>1</v>
      </c>
      <c r="B8" s="152" t="s">
        <v>70</v>
      </c>
      <c r="C8" s="153" t="s">
        <v>71</v>
      </c>
      <c r="D8" s="154" t="s">
        <v>72</v>
      </c>
      <c r="E8" s="155">
        <v>56.54</v>
      </c>
      <c r="F8" s="155">
        <v>550</v>
      </c>
      <c r="G8" s="156">
        <f>E8*F8</f>
        <v>31097</v>
      </c>
      <c r="H8" s="149"/>
      <c r="I8" s="149"/>
      <c r="O8" s="150"/>
    </row>
    <row r="9" spans="1:104" x14ac:dyDescent="0.2">
      <c r="A9" s="143"/>
      <c r="B9" s="144"/>
      <c r="C9" s="175" t="s">
        <v>161</v>
      </c>
      <c r="D9" s="146"/>
      <c r="E9" s="147"/>
      <c r="F9" s="147"/>
      <c r="G9" s="148"/>
      <c r="H9" s="149"/>
      <c r="I9" s="149"/>
      <c r="O9" s="150"/>
    </row>
    <row r="10" spans="1:104" x14ac:dyDescent="0.2">
      <c r="A10" s="157"/>
      <c r="B10" s="158" t="s">
        <v>66</v>
      </c>
      <c r="C10" s="159" t="str">
        <f>CONCATENATE(B7," ",C7)</f>
        <v>4 Vodorovné konstrukce</v>
      </c>
      <c r="D10" s="157"/>
      <c r="E10" s="160"/>
      <c r="F10" s="160"/>
      <c r="G10" s="161">
        <f>SUM(G7:G9)</f>
        <v>31097</v>
      </c>
      <c r="O10" s="150">
        <v>4</v>
      </c>
      <c r="BA10" s="162">
        <f>SUM(BA7:BA9)</f>
        <v>0</v>
      </c>
      <c r="BB10" s="162">
        <f>SUM(BB7:BB9)</f>
        <v>0</v>
      </c>
      <c r="BC10" s="162">
        <f>SUM(BC7:BC9)</f>
        <v>0</v>
      </c>
      <c r="BD10" s="162">
        <f>SUM(BD7:BD9)</f>
        <v>0</v>
      </c>
      <c r="BE10" s="162">
        <f>SUM(BE7:BE9)</f>
        <v>0</v>
      </c>
    </row>
    <row r="11" spans="1:104" x14ac:dyDescent="0.2">
      <c r="A11" s="143" t="s">
        <v>65</v>
      </c>
      <c r="B11" s="144" t="s">
        <v>73</v>
      </c>
      <c r="C11" s="145" t="s">
        <v>74</v>
      </c>
      <c r="D11" s="146"/>
      <c r="E11" s="147"/>
      <c r="F11" s="147"/>
      <c r="G11" s="148"/>
      <c r="H11" s="149"/>
      <c r="I11" s="149"/>
      <c r="O11" s="150">
        <v>1</v>
      </c>
    </row>
    <row r="12" spans="1:104" x14ac:dyDescent="0.2">
      <c r="A12" s="151">
        <v>4</v>
      </c>
      <c r="B12" s="152" t="s">
        <v>75</v>
      </c>
      <c r="C12" s="153" t="s">
        <v>76</v>
      </c>
      <c r="D12" s="154" t="s">
        <v>72</v>
      </c>
      <c r="E12" s="155">
        <v>10.93</v>
      </c>
      <c r="F12" s="155">
        <v>729</v>
      </c>
      <c r="G12" s="156">
        <f>E12*F12</f>
        <v>7967.9699999999993</v>
      </c>
      <c r="O12" s="150"/>
    </row>
    <row r="13" spans="1:104" x14ac:dyDescent="0.2">
      <c r="A13" s="151"/>
      <c r="B13" s="152"/>
      <c r="C13" s="176" t="s">
        <v>142</v>
      </c>
      <c r="D13" s="154"/>
      <c r="E13" s="155"/>
      <c r="F13" s="155"/>
      <c r="G13" s="156">
        <f>E13*F13</f>
        <v>0</v>
      </c>
      <c r="O13" s="150">
        <v>2</v>
      </c>
      <c r="AA13" s="123">
        <v>12</v>
      </c>
      <c r="AB13" s="123">
        <v>0</v>
      </c>
      <c r="AC13" s="123">
        <v>4</v>
      </c>
      <c r="AZ13" s="123">
        <v>1</v>
      </c>
      <c r="BA13" s="123">
        <f>IF(AZ13=1,G13,0)</f>
        <v>0</v>
      </c>
      <c r="BB13" s="123">
        <f>IF(AZ13=2,G13,0)</f>
        <v>0</v>
      </c>
      <c r="BC13" s="123">
        <f>IF(AZ13=3,G13,0)</f>
        <v>0</v>
      </c>
      <c r="BD13" s="123">
        <f>IF(AZ13=4,G13,0)</f>
        <v>0</v>
      </c>
      <c r="BE13" s="123">
        <f>IF(AZ13=5,G13,0)</f>
        <v>0</v>
      </c>
      <c r="CZ13" s="123">
        <v>3.9890000000000002E-2</v>
      </c>
    </row>
    <row r="14" spans="1:104" x14ac:dyDescent="0.2">
      <c r="A14" s="157"/>
      <c r="B14" s="158" t="s">
        <v>66</v>
      </c>
      <c r="C14" s="159" t="str">
        <f>CONCATENATE(B11," ",C11)</f>
        <v>61 Upravy povrchů vnitřní</v>
      </c>
      <c r="D14" s="157"/>
      <c r="E14" s="160"/>
      <c r="F14" s="160"/>
      <c r="G14" s="161">
        <f>SUM(G11:G13)</f>
        <v>7967.9699999999993</v>
      </c>
      <c r="O14" s="150">
        <v>4</v>
      </c>
      <c r="BA14" s="162">
        <f>SUM(BA11:BA13)</f>
        <v>0</v>
      </c>
      <c r="BB14" s="162">
        <f>SUM(BB11:BB13)</f>
        <v>0</v>
      </c>
      <c r="BC14" s="162">
        <f>SUM(BC11:BC13)</f>
        <v>0</v>
      </c>
      <c r="BD14" s="162">
        <f>SUM(BD11:BD13)</f>
        <v>0</v>
      </c>
      <c r="BE14" s="162">
        <f>SUM(BE11:BE13)</f>
        <v>0</v>
      </c>
    </row>
    <row r="15" spans="1:104" x14ac:dyDescent="0.2">
      <c r="A15" s="143" t="s">
        <v>65</v>
      </c>
      <c r="B15" s="144" t="s">
        <v>77</v>
      </c>
      <c r="C15" s="145" t="s">
        <v>78</v>
      </c>
      <c r="D15" s="146"/>
      <c r="E15" s="147"/>
      <c r="F15" s="147"/>
      <c r="G15" s="148"/>
      <c r="H15" s="149"/>
      <c r="I15" s="149"/>
      <c r="O15" s="150">
        <v>1</v>
      </c>
    </row>
    <row r="16" spans="1:104" x14ac:dyDescent="0.2">
      <c r="A16" s="151">
        <v>5</v>
      </c>
      <c r="B16" s="152" t="s">
        <v>79</v>
      </c>
      <c r="C16" s="153" t="s">
        <v>80</v>
      </c>
      <c r="D16" s="154" t="s">
        <v>72</v>
      </c>
      <c r="E16" s="155">
        <v>91.62</v>
      </c>
      <c r="F16" s="155">
        <v>15</v>
      </c>
      <c r="G16" s="156">
        <f>E16*F16</f>
        <v>1374.3000000000002</v>
      </c>
      <c r="O16" s="150">
        <v>2</v>
      </c>
      <c r="AA16" s="123">
        <v>12</v>
      </c>
      <c r="AB16" s="123">
        <v>0</v>
      </c>
      <c r="AC16" s="123">
        <v>5</v>
      </c>
      <c r="AZ16" s="123">
        <v>1</v>
      </c>
      <c r="BA16" s="123">
        <f>IF(AZ16=1,G16,0)</f>
        <v>1374.3000000000002</v>
      </c>
      <c r="BB16" s="123">
        <f>IF(AZ16=2,G16,0)</f>
        <v>0</v>
      </c>
      <c r="BC16" s="123">
        <f>IF(AZ16=3,G16,0)</f>
        <v>0</v>
      </c>
      <c r="BD16" s="123">
        <f>IF(AZ16=4,G16,0)</f>
        <v>0</v>
      </c>
      <c r="BE16" s="123">
        <f>IF(AZ16=5,G16,0)</f>
        <v>0</v>
      </c>
      <c r="CZ16" s="123">
        <v>4.0000000000000003E-5</v>
      </c>
    </row>
    <row r="17" spans="1:104" x14ac:dyDescent="0.2">
      <c r="A17" s="151"/>
      <c r="B17" s="152"/>
      <c r="C17" s="176" t="s">
        <v>143</v>
      </c>
      <c r="D17" s="154"/>
      <c r="E17" s="155"/>
      <c r="F17" s="155"/>
      <c r="G17" s="156"/>
      <c r="O17" s="150"/>
    </row>
    <row r="18" spans="1:104" ht="22.5" x14ac:dyDescent="0.2">
      <c r="A18" s="177">
        <v>6</v>
      </c>
      <c r="B18" s="178" t="s">
        <v>81</v>
      </c>
      <c r="C18" s="179" t="s">
        <v>82</v>
      </c>
      <c r="D18" s="180" t="s">
        <v>83</v>
      </c>
      <c r="E18" s="181">
        <v>160</v>
      </c>
      <c r="F18" s="181">
        <v>150</v>
      </c>
      <c r="G18" s="182">
        <f>E18*F18</f>
        <v>24000</v>
      </c>
      <c r="O18" s="150"/>
    </row>
    <row r="19" spans="1:104" x14ac:dyDescent="0.2">
      <c r="A19" s="151"/>
      <c r="B19" s="152"/>
      <c r="C19" s="183" t="s">
        <v>144</v>
      </c>
      <c r="D19" s="154"/>
      <c r="E19" s="155"/>
      <c r="F19" s="155"/>
      <c r="G19" s="156">
        <f>E19*F19</f>
        <v>0</v>
      </c>
      <c r="O19" s="150">
        <v>2</v>
      </c>
      <c r="AA19" s="123">
        <v>12</v>
      </c>
      <c r="AB19" s="123">
        <v>0</v>
      </c>
      <c r="AC19" s="123">
        <v>6</v>
      </c>
      <c r="AZ19" s="123">
        <v>1</v>
      </c>
      <c r="BA19" s="123">
        <f>IF(AZ19=1,G19,0)</f>
        <v>0</v>
      </c>
      <c r="BB19" s="123">
        <f>IF(AZ19=2,G19,0)</f>
        <v>0</v>
      </c>
      <c r="BC19" s="123">
        <f>IF(AZ19=3,G19,0)</f>
        <v>0</v>
      </c>
      <c r="BD19" s="123">
        <f>IF(AZ19=4,G19,0)</f>
        <v>0</v>
      </c>
      <c r="BE19" s="123">
        <f>IF(AZ19=5,G19,0)</f>
        <v>0</v>
      </c>
      <c r="CZ19" s="123">
        <v>4.0000000000000003E-5</v>
      </c>
    </row>
    <row r="20" spans="1:104" x14ac:dyDescent="0.2">
      <c r="A20" s="157"/>
      <c r="B20" s="158" t="s">
        <v>66</v>
      </c>
      <c r="C20" s="159" t="str">
        <f>CONCATENATE(B15," ",C15)</f>
        <v>95 Dokončovací kce na pozem.stav.</v>
      </c>
      <c r="D20" s="157"/>
      <c r="E20" s="160"/>
      <c r="F20" s="160"/>
      <c r="G20" s="161">
        <f>SUM(G15:G19)</f>
        <v>25374.3</v>
      </c>
      <c r="O20" s="150">
        <v>4</v>
      </c>
      <c r="BA20" s="162">
        <f>SUM(BA15:BA19)</f>
        <v>1374.3000000000002</v>
      </c>
      <c r="BB20" s="162">
        <f>SUM(BB15:BB19)</f>
        <v>0</v>
      </c>
      <c r="BC20" s="162">
        <f>SUM(BC15:BC19)</f>
        <v>0</v>
      </c>
      <c r="BD20" s="162">
        <f>SUM(BD15:BD19)</f>
        <v>0</v>
      </c>
      <c r="BE20" s="162">
        <f>SUM(BE15:BE19)</f>
        <v>0</v>
      </c>
    </row>
    <row r="21" spans="1:104" x14ac:dyDescent="0.2">
      <c r="A21" s="143" t="s">
        <v>65</v>
      </c>
      <c r="B21" s="144" t="s">
        <v>84</v>
      </c>
      <c r="C21" s="145" t="s">
        <v>85</v>
      </c>
      <c r="D21" s="146"/>
      <c r="E21" s="147"/>
      <c r="F21" s="147"/>
      <c r="G21" s="148"/>
      <c r="H21" s="149"/>
      <c r="I21" s="149"/>
      <c r="O21" s="150">
        <v>1</v>
      </c>
    </row>
    <row r="22" spans="1:104" ht="22.5" x14ac:dyDescent="0.2">
      <c r="A22" s="177">
        <v>7</v>
      </c>
      <c r="B22" s="178" t="s">
        <v>86</v>
      </c>
      <c r="C22" s="179" t="s">
        <v>87</v>
      </c>
      <c r="D22" s="180" t="s">
        <v>88</v>
      </c>
      <c r="E22" s="181">
        <v>1</v>
      </c>
      <c r="F22" s="181">
        <v>1785</v>
      </c>
      <c r="G22" s="182">
        <f>E22*F22</f>
        <v>1785</v>
      </c>
      <c r="O22" s="150">
        <v>2</v>
      </c>
      <c r="AA22" s="123">
        <v>12</v>
      </c>
      <c r="AB22" s="123">
        <v>0</v>
      </c>
      <c r="AC22" s="123">
        <v>7</v>
      </c>
      <c r="AZ22" s="123">
        <v>1</v>
      </c>
      <c r="BA22" s="123">
        <f>IF(AZ22=1,G22,0)</f>
        <v>1785</v>
      </c>
      <c r="BB22" s="123">
        <f>IF(AZ22=2,G22,0)</f>
        <v>0</v>
      </c>
      <c r="BC22" s="123">
        <f>IF(AZ22=3,G22,0)</f>
        <v>0</v>
      </c>
      <c r="BD22" s="123">
        <f>IF(AZ22=4,G22,0)</f>
        <v>0</v>
      </c>
      <c r="BE22" s="123">
        <f>IF(AZ22=5,G22,0)</f>
        <v>0</v>
      </c>
      <c r="CZ22" s="123">
        <v>3.8000000000000002E-4</v>
      </c>
    </row>
    <row r="23" spans="1:104" x14ac:dyDescent="0.2">
      <c r="A23" s="151"/>
      <c r="B23" s="152"/>
      <c r="C23" s="183" t="s">
        <v>145</v>
      </c>
      <c r="D23" s="154"/>
      <c r="E23" s="155"/>
      <c r="F23" s="155"/>
      <c r="G23" s="156"/>
      <c r="O23" s="150"/>
    </row>
    <row r="24" spans="1:104" x14ac:dyDescent="0.2">
      <c r="A24" s="151">
        <v>8</v>
      </c>
      <c r="B24" s="152" t="s">
        <v>89</v>
      </c>
      <c r="C24" s="153" t="s">
        <v>90</v>
      </c>
      <c r="D24" s="154" t="s">
        <v>91</v>
      </c>
      <c r="E24" s="155">
        <v>1</v>
      </c>
      <c r="F24" s="155">
        <v>1200</v>
      </c>
      <c r="G24" s="156">
        <f>E24*F24</f>
        <v>1200</v>
      </c>
      <c r="O24" s="150">
        <v>2</v>
      </c>
      <c r="AA24" s="123">
        <v>12</v>
      </c>
      <c r="AB24" s="123">
        <v>0</v>
      </c>
      <c r="AC24" s="123">
        <v>8</v>
      </c>
      <c r="AZ24" s="123">
        <v>1</v>
      </c>
      <c r="BA24" s="123">
        <f>IF(AZ24=1,G24,0)</f>
        <v>1200</v>
      </c>
      <c r="BB24" s="123">
        <f>IF(AZ24=2,G24,0)</f>
        <v>0</v>
      </c>
      <c r="BC24" s="123">
        <f>IF(AZ24=3,G24,0)</f>
        <v>0</v>
      </c>
      <c r="BD24" s="123">
        <f>IF(AZ24=4,G24,0)</f>
        <v>0</v>
      </c>
      <c r="BE24" s="123">
        <f>IF(AZ24=5,G24,0)</f>
        <v>0</v>
      </c>
      <c r="CZ24" s="123">
        <v>3.8000000000000002E-4</v>
      </c>
    </row>
    <row r="25" spans="1:104" x14ac:dyDescent="0.2">
      <c r="A25" s="151">
        <v>9</v>
      </c>
      <c r="B25" s="152" t="s">
        <v>92</v>
      </c>
      <c r="C25" s="153" t="s">
        <v>93</v>
      </c>
      <c r="D25" s="154" t="s">
        <v>72</v>
      </c>
      <c r="E25" s="155">
        <v>10.93</v>
      </c>
      <c r="F25" s="155">
        <v>50</v>
      </c>
      <c r="G25" s="156">
        <f>E25*F25</f>
        <v>546.5</v>
      </c>
      <c r="O25" s="150">
        <v>2</v>
      </c>
      <c r="AA25" s="123">
        <v>12</v>
      </c>
      <c r="AB25" s="123">
        <v>0</v>
      </c>
      <c r="AC25" s="123">
        <v>9</v>
      </c>
      <c r="AZ25" s="123">
        <v>1</v>
      </c>
      <c r="BA25" s="123">
        <f>IF(AZ25=1,G25,0)</f>
        <v>546.5</v>
      </c>
      <c r="BB25" s="123">
        <f>IF(AZ25=2,G25,0)</f>
        <v>0</v>
      </c>
      <c r="BC25" s="123">
        <f>IF(AZ25=3,G25,0)</f>
        <v>0</v>
      </c>
      <c r="BD25" s="123">
        <f>IF(AZ25=4,G25,0)</f>
        <v>0</v>
      </c>
      <c r="BE25" s="123">
        <f>IF(AZ25=5,G25,0)</f>
        <v>0</v>
      </c>
      <c r="CZ25" s="123">
        <v>0</v>
      </c>
    </row>
    <row r="26" spans="1:104" x14ac:dyDescent="0.2">
      <c r="A26" s="151"/>
      <c r="B26" s="152"/>
      <c r="C26" s="176" t="s">
        <v>160</v>
      </c>
      <c r="D26" s="154"/>
      <c r="E26" s="155"/>
      <c r="F26" s="155"/>
      <c r="G26" s="156"/>
      <c r="O26" s="150"/>
    </row>
    <row r="27" spans="1:104" x14ac:dyDescent="0.2">
      <c r="A27" s="151">
        <v>10</v>
      </c>
      <c r="B27" s="152" t="s">
        <v>94</v>
      </c>
      <c r="C27" s="153" t="s">
        <v>95</v>
      </c>
      <c r="D27" s="154" t="s">
        <v>72</v>
      </c>
      <c r="E27" s="155">
        <v>10.93</v>
      </c>
      <c r="F27" s="155">
        <v>47</v>
      </c>
      <c r="G27" s="156">
        <f>E27*F27</f>
        <v>513.71</v>
      </c>
      <c r="O27" s="150">
        <v>2</v>
      </c>
      <c r="AA27" s="123">
        <v>12</v>
      </c>
      <c r="AB27" s="123">
        <v>0</v>
      </c>
      <c r="AC27" s="123">
        <v>10</v>
      </c>
      <c r="AZ27" s="123">
        <v>1</v>
      </c>
      <c r="BA27" s="123">
        <f>IF(AZ27=1,G27,0)</f>
        <v>513.71</v>
      </c>
      <c r="BB27" s="123">
        <f>IF(AZ27=2,G27,0)</f>
        <v>0</v>
      </c>
      <c r="BC27" s="123">
        <f>IF(AZ27=3,G27,0)</f>
        <v>0</v>
      </c>
      <c r="BD27" s="123">
        <f>IF(AZ27=4,G27,0)</f>
        <v>0</v>
      </c>
      <c r="BE27" s="123">
        <f>IF(AZ27=5,G27,0)</f>
        <v>0</v>
      </c>
      <c r="CZ27" s="123">
        <v>0</v>
      </c>
    </row>
    <row r="28" spans="1:104" x14ac:dyDescent="0.2">
      <c r="A28" s="151"/>
      <c r="B28" s="152"/>
      <c r="C28" s="176" t="s">
        <v>160</v>
      </c>
      <c r="D28" s="154"/>
      <c r="E28" s="155"/>
      <c r="F28" s="155"/>
      <c r="G28" s="156"/>
      <c r="O28" s="150"/>
    </row>
    <row r="29" spans="1:104" x14ac:dyDescent="0.2">
      <c r="A29" s="157"/>
      <c r="B29" s="158" t="s">
        <v>66</v>
      </c>
      <c r="C29" s="159" t="str">
        <f>CONCATENATE(B21," ",C21)</f>
        <v>96 Bourání konstrukcí</v>
      </c>
      <c r="D29" s="157"/>
      <c r="E29" s="160"/>
      <c r="F29" s="160"/>
      <c r="G29" s="161">
        <f>SUM(G21:G28)</f>
        <v>4045.21</v>
      </c>
      <c r="O29" s="150">
        <v>4</v>
      </c>
      <c r="BA29" s="162">
        <f>SUM(BA21:BA28)</f>
        <v>4045.21</v>
      </c>
      <c r="BB29" s="162">
        <f>SUM(BB21:BB28)</f>
        <v>0</v>
      </c>
      <c r="BC29" s="162">
        <f>SUM(BC21:BC28)</f>
        <v>0</v>
      </c>
      <c r="BD29" s="162">
        <f>SUM(BD21:BD28)</f>
        <v>0</v>
      </c>
      <c r="BE29" s="162">
        <f>SUM(BE21:BE28)</f>
        <v>0</v>
      </c>
    </row>
    <row r="30" spans="1:104" x14ac:dyDescent="0.2">
      <c r="A30" s="143" t="s">
        <v>65</v>
      </c>
      <c r="B30" s="144" t="s">
        <v>96</v>
      </c>
      <c r="C30" s="145" t="s">
        <v>97</v>
      </c>
      <c r="D30" s="146"/>
      <c r="E30" s="147"/>
      <c r="F30" s="147"/>
      <c r="G30" s="148"/>
      <c r="H30" s="149"/>
      <c r="I30" s="149"/>
      <c r="O30" s="150">
        <v>1</v>
      </c>
    </row>
    <row r="31" spans="1:104" x14ac:dyDescent="0.2">
      <c r="A31" s="151">
        <v>11</v>
      </c>
      <c r="B31" s="152" t="s">
        <v>98</v>
      </c>
      <c r="C31" s="153" t="s">
        <v>99</v>
      </c>
      <c r="D31" s="154" t="s">
        <v>100</v>
      </c>
      <c r="E31" s="155">
        <v>6.9770000000000003</v>
      </c>
      <c r="F31" s="155">
        <v>200</v>
      </c>
      <c r="G31" s="156">
        <f>E31*F31</f>
        <v>1395.4</v>
      </c>
      <c r="O31" s="150">
        <v>2</v>
      </c>
      <c r="AA31" s="123">
        <v>12</v>
      </c>
      <c r="AB31" s="123">
        <v>0</v>
      </c>
      <c r="AC31" s="123">
        <v>12</v>
      </c>
      <c r="AZ31" s="123">
        <v>1</v>
      </c>
      <c r="BA31" s="123">
        <f>IF(AZ31=1,G31,0)</f>
        <v>1395.4</v>
      </c>
      <c r="BB31" s="123">
        <f>IF(AZ31=2,G31,0)</f>
        <v>0</v>
      </c>
      <c r="BC31" s="123">
        <f>IF(AZ31=3,G31,0)</f>
        <v>0</v>
      </c>
      <c r="BD31" s="123">
        <f>IF(AZ31=4,G31,0)</f>
        <v>0</v>
      </c>
      <c r="BE31" s="123">
        <f>IF(AZ31=5,G31,0)</f>
        <v>0</v>
      </c>
      <c r="CZ31" s="123">
        <v>0</v>
      </c>
    </row>
    <row r="32" spans="1:104" x14ac:dyDescent="0.2">
      <c r="A32" s="157"/>
      <c r="B32" s="158" t="s">
        <v>66</v>
      </c>
      <c r="C32" s="159" t="str">
        <f>CONCATENATE(B30," ",C30)</f>
        <v>99 Staveništní přesun hmot</v>
      </c>
      <c r="D32" s="157"/>
      <c r="E32" s="160"/>
      <c r="F32" s="160"/>
      <c r="G32" s="161">
        <f>SUM(G30:G31)</f>
        <v>1395.4</v>
      </c>
      <c r="O32" s="150">
        <v>4</v>
      </c>
      <c r="BA32" s="162">
        <f>SUM(BA30:BA31)</f>
        <v>1395.4</v>
      </c>
      <c r="BB32" s="162">
        <f>SUM(BB30:BB31)</f>
        <v>0</v>
      </c>
      <c r="BC32" s="162">
        <f>SUM(BC30:BC31)</f>
        <v>0</v>
      </c>
      <c r="BD32" s="162">
        <f>SUM(BD30:BD31)</f>
        <v>0</v>
      </c>
      <c r="BE32" s="162">
        <f>SUM(BE30:BE31)</f>
        <v>0</v>
      </c>
    </row>
    <row r="33" spans="1:104" x14ac:dyDescent="0.2">
      <c r="A33" s="143" t="s">
        <v>65</v>
      </c>
      <c r="B33" s="144" t="s">
        <v>101</v>
      </c>
      <c r="C33" s="145" t="s">
        <v>102</v>
      </c>
      <c r="D33" s="146"/>
      <c r="E33" s="147"/>
      <c r="F33" s="147"/>
      <c r="G33" s="148"/>
      <c r="H33" s="149"/>
      <c r="I33" s="149"/>
      <c r="O33" s="150">
        <v>1</v>
      </c>
    </row>
    <row r="34" spans="1:104" ht="22.5" x14ac:dyDescent="0.2">
      <c r="A34" s="177">
        <v>12</v>
      </c>
      <c r="B34" s="178" t="s">
        <v>103</v>
      </c>
      <c r="C34" s="179" t="s">
        <v>104</v>
      </c>
      <c r="D34" s="180" t="s">
        <v>83</v>
      </c>
      <c r="E34" s="181">
        <v>2</v>
      </c>
      <c r="F34" s="181">
        <v>275</v>
      </c>
      <c r="G34" s="182">
        <f>E34*F34</f>
        <v>550</v>
      </c>
      <c r="H34" s="149"/>
      <c r="I34" s="149"/>
      <c r="O34" s="150"/>
    </row>
    <row r="35" spans="1:104" x14ac:dyDescent="0.2">
      <c r="A35" s="151"/>
      <c r="B35" s="152"/>
      <c r="C35" s="183" t="s">
        <v>147</v>
      </c>
      <c r="D35" s="154"/>
      <c r="E35" s="155"/>
      <c r="F35" s="155"/>
      <c r="G35" s="156">
        <f>E35*F35</f>
        <v>0</v>
      </c>
      <c r="O35" s="150">
        <v>2</v>
      </c>
      <c r="AA35" s="123">
        <v>12</v>
      </c>
      <c r="AB35" s="123">
        <v>0</v>
      </c>
      <c r="AC35" s="123">
        <v>13</v>
      </c>
      <c r="AZ35" s="123">
        <v>2</v>
      </c>
      <c r="BA35" s="123">
        <f>IF(AZ35=1,G35,0)</f>
        <v>0</v>
      </c>
      <c r="BB35" s="123">
        <f>IF(AZ35=2,G35,0)</f>
        <v>0</v>
      </c>
      <c r="BC35" s="123">
        <f>IF(AZ35=3,G35,0)</f>
        <v>0</v>
      </c>
      <c r="BD35" s="123">
        <f>IF(AZ35=4,G35,0)</f>
        <v>0</v>
      </c>
      <c r="BE35" s="123">
        <f>IF(AZ35=5,G35,0)</f>
        <v>0</v>
      </c>
      <c r="CZ35" s="123">
        <v>3.1E-4</v>
      </c>
    </row>
    <row r="36" spans="1:104" x14ac:dyDescent="0.2">
      <c r="A36" s="157"/>
      <c r="B36" s="158" t="s">
        <v>66</v>
      </c>
      <c r="C36" s="159" t="str">
        <f>CONCATENATE(B33," ",C33)</f>
        <v>767 Konstrukce zámečnické</v>
      </c>
      <c r="D36" s="157"/>
      <c r="E36" s="160"/>
      <c r="F36" s="160"/>
      <c r="G36" s="161">
        <f>SUM(G33:G35)</f>
        <v>550</v>
      </c>
      <c r="O36" s="150">
        <v>4</v>
      </c>
      <c r="BA36" s="162">
        <f>SUM(BA33:BA35)</f>
        <v>0</v>
      </c>
      <c r="BB36" s="162">
        <f>SUM(BB33:BB35)</f>
        <v>0</v>
      </c>
      <c r="BC36" s="162">
        <f>SUM(BC33:BC35)</f>
        <v>0</v>
      </c>
      <c r="BD36" s="162">
        <f>SUM(BD33:BD35)</f>
        <v>0</v>
      </c>
      <c r="BE36" s="162">
        <f>SUM(BE33:BE35)</f>
        <v>0</v>
      </c>
    </row>
    <row r="37" spans="1:104" x14ac:dyDescent="0.2">
      <c r="A37" s="143" t="s">
        <v>65</v>
      </c>
      <c r="B37" s="144" t="s">
        <v>105</v>
      </c>
      <c r="C37" s="145" t="s">
        <v>106</v>
      </c>
      <c r="D37" s="146"/>
      <c r="E37" s="147"/>
      <c r="F37" s="147"/>
      <c r="G37" s="148"/>
      <c r="H37" s="149"/>
      <c r="I37" s="149"/>
      <c r="O37" s="150">
        <v>1</v>
      </c>
    </row>
    <row r="38" spans="1:104" ht="22.5" x14ac:dyDescent="0.2">
      <c r="A38" s="177">
        <v>13</v>
      </c>
      <c r="B38" s="178" t="s">
        <v>107</v>
      </c>
      <c r="C38" s="179" t="s">
        <v>108</v>
      </c>
      <c r="D38" s="180" t="s">
        <v>72</v>
      </c>
      <c r="E38" s="181">
        <v>2</v>
      </c>
      <c r="F38" s="181">
        <v>110</v>
      </c>
      <c r="G38" s="182">
        <f>E38*F38</f>
        <v>220</v>
      </c>
      <c r="H38" s="149"/>
      <c r="I38" s="149"/>
      <c r="O38" s="150"/>
    </row>
    <row r="39" spans="1:104" x14ac:dyDescent="0.2">
      <c r="A39" s="151"/>
      <c r="B39" s="152"/>
      <c r="C39" s="183" t="s">
        <v>146</v>
      </c>
      <c r="D39" s="154"/>
      <c r="E39" s="155"/>
      <c r="F39" s="155"/>
      <c r="G39" s="156">
        <f>E39*F39</f>
        <v>0</v>
      </c>
      <c r="O39" s="150">
        <v>2</v>
      </c>
      <c r="AA39" s="123">
        <v>12</v>
      </c>
      <c r="AB39" s="123">
        <v>0</v>
      </c>
      <c r="AC39" s="123">
        <v>14</v>
      </c>
      <c r="AZ39" s="123">
        <v>2</v>
      </c>
      <c r="BA39" s="123">
        <f>IF(AZ39=1,G39,0)</f>
        <v>0</v>
      </c>
      <c r="BB39" s="123">
        <f>IF(AZ39=2,G39,0)</f>
        <v>0</v>
      </c>
      <c r="BC39" s="123">
        <f>IF(AZ39=3,G39,0)</f>
        <v>0</v>
      </c>
      <c r="BD39" s="123">
        <f>IF(AZ39=4,G39,0)</f>
        <v>0</v>
      </c>
      <c r="BE39" s="123">
        <f>IF(AZ39=5,G39,0)</f>
        <v>0</v>
      </c>
      <c r="CZ39" s="123">
        <v>2.4000000000000001E-4</v>
      </c>
    </row>
    <row r="40" spans="1:104" x14ac:dyDescent="0.2">
      <c r="A40" s="157"/>
      <c r="B40" s="158" t="s">
        <v>66</v>
      </c>
      <c r="C40" s="159" t="str">
        <f>CONCATENATE(B37," ",C37)</f>
        <v>783 Nátěry</v>
      </c>
      <c r="D40" s="157"/>
      <c r="E40" s="160"/>
      <c r="F40" s="160"/>
      <c r="G40" s="161">
        <f>SUM(G37:G39)</f>
        <v>220</v>
      </c>
      <c r="O40" s="150">
        <v>4</v>
      </c>
      <c r="BA40" s="162">
        <f>SUM(BA37:BA39)</f>
        <v>0</v>
      </c>
      <c r="BB40" s="162">
        <f>SUM(BB37:BB39)</f>
        <v>0</v>
      </c>
      <c r="BC40" s="162">
        <f>SUM(BC37:BC39)</f>
        <v>0</v>
      </c>
      <c r="BD40" s="162">
        <f>SUM(BD37:BD39)</f>
        <v>0</v>
      </c>
      <c r="BE40" s="162">
        <f>SUM(BE37:BE39)</f>
        <v>0</v>
      </c>
    </row>
    <row r="41" spans="1:104" x14ac:dyDescent="0.2">
      <c r="A41" s="143" t="s">
        <v>65</v>
      </c>
      <c r="B41" s="144" t="s">
        <v>109</v>
      </c>
      <c r="C41" s="145" t="s">
        <v>110</v>
      </c>
      <c r="D41" s="146"/>
      <c r="E41" s="147"/>
      <c r="F41" s="147"/>
      <c r="G41" s="148"/>
      <c r="H41" s="149"/>
      <c r="I41" s="149"/>
      <c r="O41" s="150">
        <v>1</v>
      </c>
    </row>
    <row r="42" spans="1:104" ht="22.5" x14ac:dyDescent="0.2">
      <c r="A42" s="177">
        <v>14</v>
      </c>
      <c r="B42" s="178" t="s">
        <v>111</v>
      </c>
      <c r="C42" s="179" t="s">
        <v>112</v>
      </c>
      <c r="D42" s="180" t="s">
        <v>72</v>
      </c>
      <c r="E42" s="181">
        <v>56.08</v>
      </c>
      <c r="F42" s="181">
        <v>16</v>
      </c>
      <c r="G42" s="182">
        <f>E42*F42</f>
        <v>897.28</v>
      </c>
      <c r="O42" s="150">
        <v>2</v>
      </c>
      <c r="AA42" s="123">
        <v>12</v>
      </c>
      <c r="AB42" s="123">
        <v>0</v>
      </c>
      <c r="AC42" s="123">
        <v>15</v>
      </c>
      <c r="AZ42" s="123">
        <v>2</v>
      </c>
      <c r="BA42" s="123">
        <f>IF(AZ42=1,G42,0)</f>
        <v>0</v>
      </c>
      <c r="BB42" s="123">
        <f>IF(AZ42=2,G42,0)</f>
        <v>897.28</v>
      </c>
      <c r="BC42" s="123">
        <f>IF(AZ42=3,G42,0)</f>
        <v>0</v>
      </c>
      <c r="BD42" s="123">
        <f>IF(AZ42=4,G42,0)</f>
        <v>0</v>
      </c>
      <c r="BE42" s="123">
        <f>IF(AZ42=5,G42,0)</f>
        <v>0</v>
      </c>
      <c r="CZ42" s="123">
        <v>0</v>
      </c>
    </row>
    <row r="43" spans="1:104" x14ac:dyDescent="0.2">
      <c r="A43" s="151"/>
      <c r="B43" s="152"/>
      <c r="C43" s="183" t="s">
        <v>148</v>
      </c>
      <c r="D43" s="154"/>
      <c r="E43" s="155"/>
      <c r="F43" s="155"/>
      <c r="G43" s="156"/>
      <c r="O43" s="150"/>
    </row>
    <row r="44" spans="1:104" x14ac:dyDescent="0.2">
      <c r="A44" s="151"/>
      <c r="B44" s="152"/>
      <c r="C44" s="183" t="s">
        <v>149</v>
      </c>
      <c r="D44" s="154"/>
      <c r="E44" s="155"/>
      <c r="F44" s="155"/>
      <c r="G44" s="156"/>
      <c r="O44" s="150"/>
    </row>
    <row r="45" spans="1:104" x14ac:dyDescent="0.2">
      <c r="A45" s="151"/>
      <c r="B45" s="152"/>
      <c r="C45" s="183" t="s">
        <v>150</v>
      </c>
      <c r="D45" s="154"/>
      <c r="E45" s="155"/>
      <c r="F45" s="155"/>
      <c r="G45" s="156"/>
      <c r="O45" s="150"/>
    </row>
    <row r="46" spans="1:104" x14ac:dyDescent="0.2">
      <c r="A46" s="151">
        <v>15</v>
      </c>
      <c r="B46" s="152" t="s">
        <v>113</v>
      </c>
      <c r="C46" s="153" t="s">
        <v>154</v>
      </c>
      <c r="D46" s="154" t="s">
        <v>72</v>
      </c>
      <c r="E46" s="155">
        <v>216.73</v>
      </c>
      <c r="F46" s="155">
        <v>8</v>
      </c>
      <c r="G46" s="156">
        <f>E46*F46</f>
        <v>1733.84</v>
      </c>
      <c r="O46" s="150">
        <v>2</v>
      </c>
      <c r="AA46" s="123">
        <v>12</v>
      </c>
      <c r="AB46" s="123">
        <v>0</v>
      </c>
      <c r="AC46" s="123">
        <v>16</v>
      </c>
      <c r="AZ46" s="123">
        <v>2</v>
      </c>
      <c r="BA46" s="123">
        <f>IF(AZ46=1,G46,0)</f>
        <v>0</v>
      </c>
      <c r="BB46" s="123">
        <f>IF(AZ46=2,G46,0)</f>
        <v>1733.84</v>
      </c>
      <c r="BC46" s="123">
        <f>IF(AZ46=3,G46,0)</f>
        <v>0</v>
      </c>
      <c r="BD46" s="123">
        <f>IF(AZ46=4,G46,0)</f>
        <v>0</v>
      </c>
      <c r="BE46" s="123">
        <f>IF(AZ46=5,G46,0)</f>
        <v>0</v>
      </c>
      <c r="CZ46" s="123">
        <v>6.9999999999999994E-5</v>
      </c>
    </row>
    <row r="47" spans="1:104" x14ac:dyDescent="0.2">
      <c r="A47" s="151"/>
      <c r="B47" s="152"/>
      <c r="C47" s="176" t="s">
        <v>151</v>
      </c>
      <c r="D47" s="154"/>
      <c r="E47" s="155"/>
      <c r="F47" s="155"/>
      <c r="G47" s="156"/>
      <c r="O47" s="150"/>
    </row>
    <row r="48" spans="1:104" x14ac:dyDescent="0.2">
      <c r="A48" s="151"/>
      <c r="B48" s="152"/>
      <c r="C48" s="176" t="s">
        <v>152</v>
      </c>
      <c r="D48" s="154"/>
      <c r="E48" s="155"/>
      <c r="F48" s="155"/>
      <c r="G48" s="156"/>
      <c r="O48" s="150"/>
    </row>
    <row r="49" spans="1:104" x14ac:dyDescent="0.2">
      <c r="A49" s="151"/>
      <c r="B49" s="152"/>
      <c r="C49" s="176" t="s">
        <v>153</v>
      </c>
      <c r="D49" s="154"/>
      <c r="E49" s="155"/>
      <c r="F49" s="155"/>
      <c r="G49" s="156"/>
      <c r="O49" s="150"/>
    </row>
    <row r="50" spans="1:104" x14ac:dyDescent="0.2">
      <c r="A50" s="151">
        <v>16</v>
      </c>
      <c r="B50" s="152" t="s">
        <v>114</v>
      </c>
      <c r="C50" s="153" t="s">
        <v>155</v>
      </c>
      <c r="D50" s="154" t="s">
        <v>72</v>
      </c>
      <c r="E50" s="155">
        <v>145.21</v>
      </c>
      <c r="F50" s="155">
        <v>34</v>
      </c>
      <c r="G50" s="156">
        <f>E50*F50</f>
        <v>4937.1400000000003</v>
      </c>
      <c r="O50" s="150">
        <v>2</v>
      </c>
      <c r="AA50" s="123">
        <v>12</v>
      </c>
      <c r="AB50" s="123">
        <v>0</v>
      </c>
      <c r="AC50" s="123">
        <v>17</v>
      </c>
      <c r="AZ50" s="123">
        <v>2</v>
      </c>
      <c r="BA50" s="123">
        <f>IF(AZ50=1,G50,0)</f>
        <v>0</v>
      </c>
      <c r="BB50" s="123">
        <f>IF(AZ50=2,G50,0)</f>
        <v>4937.1400000000003</v>
      </c>
      <c r="BC50" s="123">
        <f>IF(AZ50=3,G50,0)</f>
        <v>0</v>
      </c>
      <c r="BD50" s="123">
        <f>IF(AZ50=4,G50,0)</f>
        <v>0</v>
      </c>
      <c r="BE50" s="123">
        <f>IF(AZ50=5,G50,0)</f>
        <v>0</v>
      </c>
      <c r="CZ50" s="123">
        <v>1.3999999999999999E-4</v>
      </c>
    </row>
    <row r="51" spans="1:104" x14ac:dyDescent="0.2">
      <c r="A51" s="151"/>
      <c r="B51" s="152"/>
      <c r="C51" s="176" t="s">
        <v>151</v>
      </c>
      <c r="D51" s="154"/>
      <c r="E51" s="155"/>
      <c r="F51" s="155"/>
      <c r="G51" s="156"/>
      <c r="O51" s="150"/>
    </row>
    <row r="52" spans="1:104" x14ac:dyDescent="0.2">
      <c r="A52" s="151">
        <v>17</v>
      </c>
      <c r="B52" s="152" t="s">
        <v>115</v>
      </c>
      <c r="C52" s="153" t="s">
        <v>156</v>
      </c>
      <c r="D52" s="154" t="s">
        <v>72</v>
      </c>
      <c r="E52" s="155">
        <v>71.52</v>
      </c>
      <c r="F52" s="155">
        <v>34</v>
      </c>
      <c r="G52" s="156">
        <f>E52*F52</f>
        <v>2431.6799999999998</v>
      </c>
      <c r="O52" s="150">
        <v>2</v>
      </c>
      <c r="AA52" s="123">
        <v>12</v>
      </c>
      <c r="AB52" s="123">
        <v>0</v>
      </c>
      <c r="AC52" s="123">
        <v>18</v>
      </c>
      <c r="AZ52" s="123">
        <v>2</v>
      </c>
      <c r="BA52" s="123">
        <f>IF(AZ52=1,G52,0)</f>
        <v>0</v>
      </c>
      <c r="BB52" s="123">
        <f>IF(AZ52=2,G52,0)</f>
        <v>2431.6799999999998</v>
      </c>
      <c r="BC52" s="123">
        <f>IF(AZ52=3,G52,0)</f>
        <v>0</v>
      </c>
      <c r="BD52" s="123">
        <f>IF(AZ52=4,G52,0)</f>
        <v>0</v>
      </c>
      <c r="BE52" s="123">
        <f>IF(AZ52=5,G52,0)</f>
        <v>0</v>
      </c>
      <c r="CZ52" s="123">
        <v>1.6000000000000001E-4</v>
      </c>
    </row>
    <row r="53" spans="1:104" x14ac:dyDescent="0.2">
      <c r="A53" s="151"/>
      <c r="B53" s="152"/>
      <c r="C53" s="176" t="s">
        <v>152</v>
      </c>
      <c r="D53" s="154"/>
      <c r="E53" s="155"/>
      <c r="F53" s="155"/>
      <c r="G53" s="156"/>
      <c r="O53" s="150"/>
    </row>
    <row r="54" spans="1:104" x14ac:dyDescent="0.2">
      <c r="A54" s="157"/>
      <c r="B54" s="158" t="s">
        <v>66</v>
      </c>
      <c r="C54" s="159" t="str">
        <f>CONCATENATE(B41," ",C41)</f>
        <v>784 Malby</v>
      </c>
      <c r="D54" s="157"/>
      <c r="E54" s="160"/>
      <c r="F54" s="160"/>
      <c r="G54" s="161">
        <f>SUM(G41:G53)</f>
        <v>9999.94</v>
      </c>
      <c r="O54" s="150">
        <v>4</v>
      </c>
      <c r="BA54" s="162">
        <f>SUM(BA41:BA53)</f>
        <v>0</v>
      </c>
      <c r="BB54" s="162">
        <f>SUM(BB41:BB53)</f>
        <v>9999.94</v>
      </c>
      <c r="BC54" s="162">
        <f>SUM(BC41:BC53)</f>
        <v>0</v>
      </c>
      <c r="BD54" s="162">
        <f>SUM(BD41:BD53)</f>
        <v>0</v>
      </c>
      <c r="BE54" s="162">
        <f>SUM(BE41:BE53)</f>
        <v>0</v>
      </c>
    </row>
    <row r="55" spans="1:104" x14ac:dyDescent="0.2">
      <c r="A55" s="143" t="s">
        <v>65</v>
      </c>
      <c r="B55" s="144" t="s">
        <v>116</v>
      </c>
      <c r="C55" s="145" t="s">
        <v>117</v>
      </c>
      <c r="D55" s="146"/>
      <c r="E55" s="147"/>
      <c r="F55" s="147"/>
      <c r="G55" s="148"/>
      <c r="H55" s="149"/>
      <c r="I55" s="149"/>
      <c r="O55" s="150">
        <v>1</v>
      </c>
    </row>
    <row r="56" spans="1:104" s="184" customFormat="1" ht="22.5" x14ac:dyDescent="0.2">
      <c r="A56" s="177">
        <v>19</v>
      </c>
      <c r="B56" s="178" t="s">
        <v>118</v>
      </c>
      <c r="C56" s="179" t="s">
        <v>119</v>
      </c>
      <c r="D56" s="180" t="s">
        <v>120</v>
      </c>
      <c r="E56" s="181">
        <v>52</v>
      </c>
      <c r="F56" s="181">
        <v>55</v>
      </c>
      <c r="G56" s="182">
        <f>E56*F56</f>
        <v>2860</v>
      </c>
      <c r="O56" s="185">
        <v>2</v>
      </c>
      <c r="AA56" s="184">
        <v>12</v>
      </c>
      <c r="AB56" s="184">
        <v>0</v>
      </c>
      <c r="AC56" s="184">
        <v>20</v>
      </c>
      <c r="AZ56" s="184">
        <v>4</v>
      </c>
      <c r="BA56" s="184">
        <f>IF(AZ56=1,G56,0)</f>
        <v>0</v>
      </c>
      <c r="BB56" s="184">
        <f>IF(AZ56=2,G56,0)</f>
        <v>0</v>
      </c>
      <c r="BC56" s="184">
        <f>IF(AZ56=3,G56,0)</f>
        <v>0</v>
      </c>
      <c r="BD56" s="184">
        <f>IF(AZ56=4,G56,0)</f>
        <v>2860</v>
      </c>
      <c r="BE56" s="184">
        <f>IF(AZ56=5,G56,0)</f>
        <v>0</v>
      </c>
      <c r="CZ56" s="184">
        <v>1.7000000000000001E-4</v>
      </c>
    </row>
    <row r="57" spans="1:104" x14ac:dyDescent="0.2">
      <c r="A57" s="151"/>
      <c r="B57" s="152"/>
      <c r="C57" s="176" t="s">
        <v>157</v>
      </c>
      <c r="D57" s="154"/>
      <c r="E57" s="155"/>
      <c r="F57" s="155"/>
      <c r="G57" s="156"/>
      <c r="O57" s="150"/>
    </row>
    <row r="58" spans="1:104" ht="22.5" x14ac:dyDescent="0.2">
      <c r="A58" s="177">
        <v>20</v>
      </c>
      <c r="B58" s="178" t="s">
        <v>121</v>
      </c>
      <c r="C58" s="179" t="s">
        <v>122</v>
      </c>
      <c r="D58" s="180" t="s">
        <v>120</v>
      </c>
      <c r="E58" s="181">
        <v>5</v>
      </c>
      <c r="F58" s="181">
        <v>67</v>
      </c>
      <c r="G58" s="182">
        <f>E58*F58</f>
        <v>335</v>
      </c>
      <c r="O58" s="150">
        <v>2</v>
      </c>
      <c r="AA58" s="123">
        <v>12</v>
      </c>
      <c r="AB58" s="123">
        <v>0</v>
      </c>
      <c r="AC58" s="123">
        <v>21</v>
      </c>
      <c r="AZ58" s="123">
        <v>4</v>
      </c>
      <c r="BA58" s="123">
        <f>IF(AZ58=1,G58,0)</f>
        <v>0</v>
      </c>
      <c r="BB58" s="123">
        <f>IF(AZ58=2,G58,0)</f>
        <v>0</v>
      </c>
      <c r="BC58" s="123">
        <f>IF(AZ58=3,G58,0)</f>
        <v>0</v>
      </c>
      <c r="BD58" s="123">
        <f>IF(AZ58=4,G58,0)</f>
        <v>335</v>
      </c>
      <c r="BE58" s="123">
        <f>IF(AZ58=5,G58,0)</f>
        <v>0</v>
      </c>
      <c r="CZ58" s="123">
        <v>1.6000000000000001E-4</v>
      </c>
    </row>
    <row r="59" spans="1:104" x14ac:dyDescent="0.2">
      <c r="A59" s="151"/>
      <c r="B59" s="152"/>
      <c r="C59" s="176" t="s">
        <v>158</v>
      </c>
      <c r="D59" s="154"/>
      <c r="E59" s="155"/>
      <c r="F59" s="155"/>
      <c r="G59" s="156"/>
      <c r="O59" s="150"/>
    </row>
    <row r="60" spans="1:104" x14ac:dyDescent="0.2">
      <c r="A60" s="151">
        <v>21</v>
      </c>
      <c r="B60" s="152" t="s">
        <v>123</v>
      </c>
      <c r="C60" s="153" t="s">
        <v>124</v>
      </c>
      <c r="D60" s="154" t="s">
        <v>125</v>
      </c>
      <c r="E60" s="155">
        <v>2</v>
      </c>
      <c r="F60" s="155">
        <v>294</v>
      </c>
      <c r="G60" s="156">
        <f>E60*F60</f>
        <v>588</v>
      </c>
      <c r="O60" s="150">
        <v>2</v>
      </c>
      <c r="AA60" s="123">
        <v>12</v>
      </c>
      <c r="AB60" s="123">
        <v>0</v>
      </c>
      <c r="AC60" s="123">
        <v>22</v>
      </c>
      <c r="AZ60" s="123">
        <v>4</v>
      </c>
      <c r="BA60" s="123">
        <f>IF(AZ60=1,G60,0)</f>
        <v>0</v>
      </c>
      <c r="BB60" s="123">
        <f>IF(AZ60=2,G60,0)</f>
        <v>0</v>
      </c>
      <c r="BC60" s="123">
        <f>IF(AZ60=3,G60,0)</f>
        <v>0</v>
      </c>
      <c r="BD60" s="123">
        <f>IF(AZ60=4,G60,0)</f>
        <v>588</v>
      </c>
      <c r="BE60" s="123">
        <f>IF(AZ60=5,G60,0)</f>
        <v>0</v>
      </c>
      <c r="CZ60" s="123">
        <v>0</v>
      </c>
    </row>
    <row r="61" spans="1:104" x14ac:dyDescent="0.2">
      <c r="A61" s="151"/>
      <c r="B61" s="152"/>
      <c r="C61" s="176" t="s">
        <v>159</v>
      </c>
      <c r="D61" s="154"/>
      <c r="E61" s="155"/>
      <c r="F61" s="155"/>
      <c r="G61" s="156"/>
      <c r="O61" s="150"/>
    </row>
    <row r="62" spans="1:104" ht="22.5" x14ac:dyDescent="0.2">
      <c r="A62" s="177">
        <v>22</v>
      </c>
      <c r="B62" s="178" t="s">
        <v>126</v>
      </c>
      <c r="C62" s="179" t="s">
        <v>166</v>
      </c>
      <c r="D62" s="180" t="s">
        <v>125</v>
      </c>
      <c r="E62" s="181">
        <v>18</v>
      </c>
      <c r="F62" s="181">
        <v>2126</v>
      </c>
      <c r="G62" s="182">
        <f>E62*F62</f>
        <v>38268</v>
      </c>
      <c r="O62" s="150">
        <v>2</v>
      </c>
      <c r="AA62" s="123">
        <v>12</v>
      </c>
      <c r="AB62" s="123">
        <v>1</v>
      </c>
      <c r="AC62" s="123">
        <v>23</v>
      </c>
      <c r="AZ62" s="123">
        <v>3</v>
      </c>
      <c r="BA62" s="123">
        <f>IF(AZ62=1,G62,0)</f>
        <v>0</v>
      </c>
      <c r="BB62" s="123">
        <f>IF(AZ62=2,G62,0)</f>
        <v>0</v>
      </c>
      <c r="BC62" s="123">
        <f>IF(AZ62=3,G62,0)</f>
        <v>38268</v>
      </c>
      <c r="BD62" s="123">
        <f>IF(AZ62=4,G62,0)</f>
        <v>0</v>
      </c>
      <c r="BE62" s="123">
        <f>IF(AZ62=5,G62,0)</f>
        <v>0</v>
      </c>
      <c r="CZ62" s="123">
        <v>6.0000000000000001E-3</v>
      </c>
    </row>
    <row r="63" spans="1:104" x14ac:dyDescent="0.2">
      <c r="A63" s="151"/>
      <c r="B63" s="152"/>
      <c r="C63" s="176" t="s">
        <v>163</v>
      </c>
      <c r="D63" s="154"/>
      <c r="E63" s="155"/>
      <c r="F63" s="155"/>
      <c r="G63" s="156"/>
      <c r="O63" s="150"/>
    </row>
    <row r="64" spans="1:104" ht="22.5" x14ac:dyDescent="0.2">
      <c r="A64" s="177">
        <v>23</v>
      </c>
      <c r="B64" s="178" t="s">
        <v>127</v>
      </c>
      <c r="C64" s="179" t="s">
        <v>167</v>
      </c>
      <c r="D64" s="180" t="s">
        <v>125</v>
      </c>
      <c r="E64" s="181">
        <v>3</v>
      </c>
      <c r="F64" s="181">
        <v>2421</v>
      </c>
      <c r="G64" s="182">
        <f>E64*F64</f>
        <v>7263</v>
      </c>
      <c r="O64" s="150">
        <v>2</v>
      </c>
      <c r="AA64" s="123">
        <v>12</v>
      </c>
      <c r="AB64" s="123">
        <v>1</v>
      </c>
      <c r="AC64" s="123">
        <v>24</v>
      </c>
      <c r="AZ64" s="123">
        <v>3</v>
      </c>
      <c r="BA64" s="123">
        <f>IF(AZ64=1,G64,0)</f>
        <v>0</v>
      </c>
      <c r="BB64" s="123">
        <f>IF(AZ64=2,G64,0)</f>
        <v>0</v>
      </c>
      <c r="BC64" s="123">
        <f>IF(AZ64=3,G64,0)</f>
        <v>7263</v>
      </c>
      <c r="BD64" s="123">
        <f>IF(AZ64=4,G64,0)</f>
        <v>0</v>
      </c>
      <c r="BE64" s="123">
        <f>IF(AZ64=5,G64,0)</f>
        <v>0</v>
      </c>
      <c r="CZ64" s="123">
        <v>6.0000000000000001E-3</v>
      </c>
    </row>
    <row r="65" spans="1:104" x14ac:dyDescent="0.2">
      <c r="A65" s="151"/>
      <c r="B65" s="152"/>
      <c r="C65" s="176" t="s">
        <v>164</v>
      </c>
      <c r="D65" s="154"/>
      <c r="E65" s="155"/>
      <c r="F65" s="155"/>
      <c r="G65" s="156"/>
      <c r="O65" s="150"/>
    </row>
    <row r="66" spans="1:104" x14ac:dyDescent="0.2">
      <c r="A66" s="151">
        <v>24</v>
      </c>
      <c r="B66" s="152" t="s">
        <v>128</v>
      </c>
      <c r="C66" s="153" t="s">
        <v>129</v>
      </c>
      <c r="D66" s="154" t="s">
        <v>125</v>
      </c>
      <c r="E66" s="155">
        <v>21</v>
      </c>
      <c r="F66" s="155">
        <v>360</v>
      </c>
      <c r="G66" s="156">
        <f>E66*F66</f>
        <v>7560</v>
      </c>
      <c r="O66" s="150"/>
    </row>
    <row r="67" spans="1:104" x14ac:dyDescent="0.2">
      <c r="A67" s="151"/>
      <c r="B67" s="152"/>
      <c r="C67" s="176" t="s">
        <v>162</v>
      </c>
      <c r="D67" s="154"/>
      <c r="E67" s="155"/>
      <c r="F67" s="155"/>
      <c r="G67" s="156">
        <f>E67*F67</f>
        <v>0</v>
      </c>
      <c r="O67" s="150">
        <v>2</v>
      </c>
      <c r="AA67" s="123">
        <v>12</v>
      </c>
      <c r="AB67" s="123">
        <v>0</v>
      </c>
      <c r="AC67" s="123">
        <v>25</v>
      </c>
      <c r="AZ67" s="123">
        <v>4</v>
      </c>
      <c r="BA67" s="123">
        <f>IF(AZ67=1,G67,0)</f>
        <v>0</v>
      </c>
      <c r="BB67" s="123">
        <f>IF(AZ67=2,G67,0)</f>
        <v>0</v>
      </c>
      <c r="BC67" s="123">
        <f>IF(AZ67=3,G67,0)</f>
        <v>0</v>
      </c>
      <c r="BD67" s="123">
        <f>IF(AZ67=4,G67,0)</f>
        <v>0</v>
      </c>
      <c r="BE67" s="123">
        <f>IF(AZ67=5,G67,0)</f>
        <v>0</v>
      </c>
      <c r="CZ67" s="123">
        <v>0</v>
      </c>
    </row>
    <row r="68" spans="1:104" x14ac:dyDescent="0.2">
      <c r="A68" s="157"/>
      <c r="B68" s="158" t="s">
        <v>66</v>
      </c>
      <c r="C68" s="159" t="str">
        <f>CONCATENATE(B55," ",C55)</f>
        <v>M21 Elektromontáže</v>
      </c>
      <c r="D68" s="157"/>
      <c r="E68" s="160"/>
      <c r="F68" s="160"/>
      <c r="G68" s="161">
        <f>SUM(G55:G67)</f>
        <v>56874</v>
      </c>
      <c r="O68" s="150">
        <v>4</v>
      </c>
      <c r="BA68" s="162">
        <f>SUM(BA55:BA67)</f>
        <v>0</v>
      </c>
      <c r="BB68" s="162">
        <f>SUM(BB55:BB67)</f>
        <v>0</v>
      </c>
      <c r="BC68" s="162">
        <f>SUM(BC55:BC67)</f>
        <v>45531</v>
      </c>
      <c r="BD68" s="162">
        <f>SUM(BD55:BD67)</f>
        <v>3783</v>
      </c>
      <c r="BE68" s="162">
        <f>SUM(BE55:BE67)</f>
        <v>0</v>
      </c>
    </row>
    <row r="69" spans="1:104" x14ac:dyDescent="0.2">
      <c r="A69" s="143" t="s">
        <v>65</v>
      </c>
      <c r="B69" s="144" t="s">
        <v>130</v>
      </c>
      <c r="C69" s="145" t="s">
        <v>165</v>
      </c>
      <c r="D69" s="146"/>
      <c r="E69" s="147"/>
      <c r="F69" s="147"/>
      <c r="G69" s="148"/>
      <c r="H69" s="149"/>
      <c r="I69" s="149"/>
      <c r="O69" s="150">
        <v>1</v>
      </c>
    </row>
    <row r="70" spans="1:104" ht="22.5" x14ac:dyDescent="0.2">
      <c r="A70" s="151">
        <v>25</v>
      </c>
      <c r="B70" s="178" t="s">
        <v>131</v>
      </c>
      <c r="C70" s="153" t="s">
        <v>168</v>
      </c>
      <c r="D70" s="154" t="s">
        <v>125</v>
      </c>
      <c r="E70" s="155">
        <v>1</v>
      </c>
      <c r="F70" s="155">
        <v>5656</v>
      </c>
      <c r="G70" s="156">
        <f t="shared" ref="G70:G73" si="0">E70*F70</f>
        <v>5656</v>
      </c>
      <c r="O70" s="150">
        <v>2</v>
      </c>
      <c r="AA70" s="123">
        <v>12</v>
      </c>
      <c r="AB70" s="123">
        <v>0</v>
      </c>
      <c r="AC70" s="123">
        <v>26</v>
      </c>
      <c r="AZ70" s="123">
        <v>4</v>
      </c>
      <c r="BA70" s="123">
        <f t="shared" ref="BA70:BA73" si="1">IF(AZ70=1,G70,0)</f>
        <v>0</v>
      </c>
      <c r="BB70" s="123">
        <f t="shared" ref="BB70:BB73" si="2">IF(AZ70=2,G70,0)</f>
        <v>0</v>
      </c>
      <c r="BC70" s="123">
        <f t="shared" ref="BC70:BC73" si="3">IF(AZ70=3,G70,0)</f>
        <v>0</v>
      </c>
      <c r="BD70" s="123">
        <f t="shared" ref="BD70:BD73" si="4">IF(AZ70=4,G70,0)</f>
        <v>5656</v>
      </c>
      <c r="BE70" s="123">
        <f t="shared" ref="BE70:BE73" si="5">IF(AZ70=5,G70,0)</f>
        <v>0</v>
      </c>
      <c r="CZ70" s="123">
        <v>0</v>
      </c>
    </row>
    <row r="71" spans="1:104" ht="22.5" x14ac:dyDescent="0.2">
      <c r="A71" s="151">
        <v>26</v>
      </c>
      <c r="B71" s="178" t="s">
        <v>132</v>
      </c>
      <c r="C71" s="153" t="s">
        <v>169</v>
      </c>
      <c r="D71" s="154" t="s">
        <v>125</v>
      </c>
      <c r="E71" s="155">
        <v>1</v>
      </c>
      <c r="F71" s="155">
        <v>9898</v>
      </c>
      <c r="G71" s="156">
        <f t="shared" si="0"/>
        <v>9898</v>
      </c>
      <c r="O71" s="150">
        <v>2</v>
      </c>
      <c r="AA71" s="123">
        <v>12</v>
      </c>
      <c r="AB71" s="123">
        <v>0</v>
      </c>
      <c r="AC71" s="123">
        <v>27</v>
      </c>
      <c r="AZ71" s="123">
        <v>4</v>
      </c>
      <c r="BA71" s="123">
        <f t="shared" si="1"/>
        <v>0</v>
      </c>
      <c r="BB71" s="123">
        <f t="shared" si="2"/>
        <v>0</v>
      </c>
      <c r="BC71" s="123">
        <f t="shared" si="3"/>
        <v>0</v>
      </c>
      <c r="BD71" s="123">
        <f t="shared" si="4"/>
        <v>9898</v>
      </c>
      <c r="BE71" s="123">
        <f t="shared" si="5"/>
        <v>0</v>
      </c>
      <c r="CZ71" s="123">
        <v>0</v>
      </c>
    </row>
    <row r="72" spans="1:104" ht="33.75" x14ac:dyDescent="0.2">
      <c r="A72" s="151">
        <v>27</v>
      </c>
      <c r="B72" s="178" t="s">
        <v>133</v>
      </c>
      <c r="C72" s="153" t="s">
        <v>170</v>
      </c>
      <c r="D72" s="154" t="s">
        <v>125</v>
      </c>
      <c r="E72" s="155">
        <v>1</v>
      </c>
      <c r="F72" s="155">
        <v>2929</v>
      </c>
      <c r="G72" s="156">
        <f t="shared" si="0"/>
        <v>2929</v>
      </c>
      <c r="O72" s="150">
        <v>2</v>
      </c>
      <c r="AA72" s="123">
        <v>12</v>
      </c>
      <c r="AB72" s="123">
        <v>0</v>
      </c>
      <c r="AC72" s="123">
        <v>28</v>
      </c>
      <c r="AZ72" s="123">
        <v>4</v>
      </c>
      <c r="BA72" s="123">
        <f t="shared" si="1"/>
        <v>0</v>
      </c>
      <c r="BB72" s="123">
        <f t="shared" si="2"/>
        <v>0</v>
      </c>
      <c r="BC72" s="123">
        <f t="shared" si="3"/>
        <v>0</v>
      </c>
      <c r="BD72" s="123">
        <f t="shared" si="4"/>
        <v>2929</v>
      </c>
      <c r="BE72" s="123">
        <f t="shared" si="5"/>
        <v>0</v>
      </c>
      <c r="CZ72" s="123">
        <v>0</v>
      </c>
    </row>
    <row r="73" spans="1:104" ht="22.5" x14ac:dyDescent="0.2">
      <c r="A73" s="151">
        <v>28</v>
      </c>
      <c r="B73" s="178" t="s">
        <v>134</v>
      </c>
      <c r="C73" s="153" t="s">
        <v>171</v>
      </c>
      <c r="D73" s="154" t="s">
        <v>125</v>
      </c>
      <c r="E73" s="155">
        <v>1</v>
      </c>
      <c r="F73" s="155">
        <v>7878</v>
      </c>
      <c r="G73" s="156">
        <f t="shared" si="0"/>
        <v>7878</v>
      </c>
      <c r="O73" s="150">
        <v>2</v>
      </c>
      <c r="AA73" s="123">
        <v>12</v>
      </c>
      <c r="AB73" s="123">
        <v>0</v>
      </c>
      <c r="AC73" s="123">
        <v>29</v>
      </c>
      <c r="AZ73" s="123">
        <v>4</v>
      </c>
      <c r="BA73" s="123">
        <f t="shared" si="1"/>
        <v>0</v>
      </c>
      <c r="BB73" s="123">
        <f t="shared" si="2"/>
        <v>0</v>
      </c>
      <c r="BC73" s="123">
        <f t="shared" si="3"/>
        <v>0</v>
      </c>
      <c r="BD73" s="123">
        <f t="shared" si="4"/>
        <v>7878</v>
      </c>
      <c r="BE73" s="123">
        <f t="shared" si="5"/>
        <v>0</v>
      </c>
      <c r="CZ73" s="123">
        <v>0</v>
      </c>
    </row>
    <row r="74" spans="1:104" x14ac:dyDescent="0.2">
      <c r="A74" s="157"/>
      <c r="B74" s="158" t="s">
        <v>66</v>
      </c>
      <c r="C74" s="159" t="str">
        <f>CONCATENATE(B69," ",C69)</f>
        <v>M22 Montáž sdělovací a zabezp.tech, SLP - přístupový systém</v>
      </c>
      <c r="D74" s="157"/>
      <c r="E74" s="160"/>
      <c r="F74" s="160"/>
      <c r="G74" s="161">
        <f>SUM(G69:G73)</f>
        <v>26361</v>
      </c>
      <c r="O74" s="150">
        <v>4</v>
      </c>
      <c r="BA74" s="162">
        <f>SUM(BA69:BA73)</f>
        <v>0</v>
      </c>
      <c r="BB74" s="162">
        <f>SUM(BB69:BB73)</f>
        <v>0</v>
      </c>
      <c r="BC74" s="162">
        <f>SUM(BC69:BC73)</f>
        <v>0</v>
      </c>
      <c r="BD74" s="162">
        <f>SUM(BD69:BD73)</f>
        <v>26361</v>
      </c>
      <c r="BE74" s="162">
        <f>SUM(BE69:BE73)</f>
        <v>0</v>
      </c>
    </row>
    <row r="75" spans="1:104" x14ac:dyDescent="0.2">
      <c r="A75" s="143" t="s">
        <v>65</v>
      </c>
      <c r="B75" s="144" t="s">
        <v>135</v>
      </c>
      <c r="C75" s="145" t="s">
        <v>136</v>
      </c>
      <c r="D75" s="146"/>
      <c r="E75" s="147"/>
      <c r="F75" s="147"/>
      <c r="G75" s="148"/>
      <c r="H75" s="149"/>
      <c r="I75" s="149"/>
      <c r="O75" s="150">
        <v>1</v>
      </c>
    </row>
    <row r="76" spans="1:104" ht="22.5" x14ac:dyDescent="0.2">
      <c r="A76" s="177">
        <v>39</v>
      </c>
      <c r="B76" s="178" t="s">
        <v>137</v>
      </c>
      <c r="C76" s="179" t="s">
        <v>174</v>
      </c>
      <c r="D76" s="180" t="s">
        <v>88</v>
      </c>
      <c r="E76" s="181">
        <v>1</v>
      </c>
      <c r="F76" s="181">
        <v>29799.18</v>
      </c>
      <c r="G76" s="182">
        <f>E76*F76</f>
        <v>29799.18</v>
      </c>
      <c r="O76" s="150">
        <v>2</v>
      </c>
      <c r="AA76" s="123">
        <v>12</v>
      </c>
      <c r="AB76" s="123">
        <v>0</v>
      </c>
      <c r="AC76" s="123">
        <v>40</v>
      </c>
      <c r="AZ76" s="123">
        <v>4</v>
      </c>
      <c r="BA76" s="123">
        <f>IF(AZ76=1,G76,0)</f>
        <v>0</v>
      </c>
      <c r="BB76" s="123">
        <f>IF(AZ76=2,G76,0)</f>
        <v>0</v>
      </c>
      <c r="BC76" s="123">
        <f>IF(AZ76=3,G76,0)</f>
        <v>0</v>
      </c>
      <c r="BD76" s="123">
        <f>IF(AZ76=4,G76,0)</f>
        <v>29799.18</v>
      </c>
      <c r="BE76" s="123">
        <f>IF(AZ76=5,G76,0)</f>
        <v>0</v>
      </c>
      <c r="CZ76" s="123">
        <v>0.25</v>
      </c>
    </row>
    <row r="77" spans="1:104" ht="25.5" customHeight="1" x14ac:dyDescent="0.2">
      <c r="A77" s="177">
        <v>40</v>
      </c>
      <c r="B77" s="178" t="s">
        <v>138</v>
      </c>
      <c r="C77" s="179" t="s">
        <v>173</v>
      </c>
      <c r="D77" s="180" t="s">
        <v>88</v>
      </c>
      <c r="E77" s="181">
        <v>1</v>
      </c>
      <c r="F77" s="181">
        <v>394915</v>
      </c>
      <c r="G77" s="182">
        <f>E77*F77</f>
        <v>394915</v>
      </c>
      <c r="O77" s="150">
        <v>2</v>
      </c>
      <c r="AA77" s="123">
        <v>12</v>
      </c>
      <c r="AB77" s="123">
        <v>0</v>
      </c>
      <c r="AC77" s="123">
        <v>41</v>
      </c>
      <c r="AZ77" s="123">
        <v>4</v>
      </c>
      <c r="BA77" s="123">
        <f>IF(AZ77=1,G77,0)</f>
        <v>0</v>
      </c>
      <c r="BB77" s="123">
        <f>IF(AZ77=2,G77,0)</f>
        <v>0</v>
      </c>
      <c r="BC77" s="123">
        <f>IF(AZ77=3,G77,0)</f>
        <v>0</v>
      </c>
      <c r="BD77" s="123">
        <f>IF(AZ77=4,G77,0)</f>
        <v>394915</v>
      </c>
      <c r="BE77" s="123">
        <f>IF(AZ77=5,G77,0)</f>
        <v>0</v>
      </c>
      <c r="CZ77" s="123">
        <v>4.75</v>
      </c>
    </row>
    <row r="78" spans="1:104" x14ac:dyDescent="0.2">
      <c r="A78" s="157"/>
      <c r="B78" s="158" t="s">
        <v>66</v>
      </c>
      <c r="C78" s="159" t="str">
        <f>CONCATENATE(B75," ",C75)</f>
        <v>M43 Montáže kovových doplňkových konstrukcí - regály</v>
      </c>
      <c r="D78" s="157"/>
      <c r="E78" s="160"/>
      <c r="F78" s="160"/>
      <c r="G78" s="161">
        <f>SUM(G75:G77)</f>
        <v>424714.18</v>
      </c>
      <c r="O78" s="150">
        <v>4</v>
      </c>
      <c r="BA78" s="162">
        <f>SUM(BA75:BA77)</f>
        <v>0</v>
      </c>
      <c r="BB78" s="162">
        <f>SUM(BB75:BB77)</f>
        <v>0</v>
      </c>
      <c r="BC78" s="162">
        <f>SUM(BC75:BC77)</f>
        <v>0</v>
      </c>
      <c r="BD78" s="162">
        <f>SUM(BD75:BD77)</f>
        <v>424714.18</v>
      </c>
      <c r="BE78" s="162">
        <f>SUM(BE75:BE77)</f>
        <v>0</v>
      </c>
    </row>
    <row r="79" spans="1:104" x14ac:dyDescent="0.2">
      <c r="A79" s="124"/>
      <c r="B79" s="124"/>
      <c r="C79" s="124"/>
      <c r="D79" s="124"/>
      <c r="E79" s="124"/>
      <c r="F79" s="124"/>
      <c r="G79" s="124"/>
    </row>
    <row r="80" spans="1:104" x14ac:dyDescent="0.2">
      <c r="E80" s="123"/>
    </row>
    <row r="81" spans="5:5" x14ac:dyDescent="0.2">
      <c r="E81" s="123"/>
    </row>
    <row r="82" spans="5:5" x14ac:dyDescent="0.2">
      <c r="E82" s="123"/>
    </row>
    <row r="83" spans="5:5" x14ac:dyDescent="0.2">
      <c r="E83" s="123"/>
    </row>
    <row r="84" spans="5:5" x14ac:dyDescent="0.2">
      <c r="E84" s="123"/>
    </row>
    <row r="85" spans="5:5" x14ac:dyDescent="0.2">
      <c r="E85" s="123"/>
    </row>
    <row r="86" spans="5:5" x14ac:dyDescent="0.2">
      <c r="E86" s="123"/>
    </row>
    <row r="87" spans="5:5" x14ac:dyDescent="0.2">
      <c r="E87" s="123"/>
    </row>
    <row r="88" spans="5:5" x14ac:dyDescent="0.2">
      <c r="E88" s="123"/>
    </row>
    <row r="89" spans="5:5" x14ac:dyDescent="0.2">
      <c r="E89" s="123"/>
    </row>
    <row r="90" spans="5:5" x14ac:dyDescent="0.2">
      <c r="E90" s="123"/>
    </row>
    <row r="91" spans="5:5" x14ac:dyDescent="0.2">
      <c r="E91" s="123"/>
    </row>
    <row r="92" spans="5:5" x14ac:dyDescent="0.2">
      <c r="E92" s="123"/>
    </row>
    <row r="93" spans="5:5" x14ac:dyDescent="0.2">
      <c r="E93" s="123"/>
    </row>
    <row r="94" spans="5:5" x14ac:dyDescent="0.2">
      <c r="E94" s="123"/>
    </row>
    <row r="95" spans="5:5" x14ac:dyDescent="0.2">
      <c r="E95" s="123"/>
    </row>
    <row r="96" spans="5:5" x14ac:dyDescent="0.2">
      <c r="E96" s="123"/>
    </row>
    <row r="97" spans="1:7" x14ac:dyDescent="0.2">
      <c r="E97" s="123"/>
    </row>
    <row r="98" spans="1:7" x14ac:dyDescent="0.2">
      <c r="E98" s="123"/>
    </row>
    <row r="99" spans="1:7" x14ac:dyDescent="0.2">
      <c r="E99" s="123"/>
    </row>
    <row r="100" spans="1:7" x14ac:dyDescent="0.2">
      <c r="E100" s="123"/>
    </row>
    <row r="101" spans="1:7" x14ac:dyDescent="0.2">
      <c r="E101" s="123"/>
    </row>
    <row r="102" spans="1:7" x14ac:dyDescent="0.2">
      <c r="A102" s="163"/>
      <c r="B102" s="163"/>
      <c r="C102" s="163"/>
      <c r="D102" s="163"/>
      <c r="E102" s="163"/>
      <c r="F102" s="163"/>
      <c r="G102" s="163"/>
    </row>
    <row r="103" spans="1:7" x14ac:dyDescent="0.2">
      <c r="A103" s="163"/>
      <c r="B103" s="163"/>
      <c r="C103" s="163"/>
      <c r="D103" s="163"/>
      <c r="E103" s="163"/>
      <c r="F103" s="163"/>
      <c r="G103" s="163"/>
    </row>
    <row r="104" spans="1:7" x14ac:dyDescent="0.2">
      <c r="A104" s="163"/>
      <c r="B104" s="163"/>
      <c r="C104" s="163"/>
      <c r="D104" s="163"/>
      <c r="E104" s="163"/>
      <c r="F104" s="163"/>
      <c r="G104" s="163"/>
    </row>
    <row r="105" spans="1:7" x14ac:dyDescent="0.2">
      <c r="A105" s="163"/>
      <c r="B105" s="163"/>
      <c r="C105" s="163"/>
      <c r="D105" s="163"/>
      <c r="E105" s="163"/>
      <c r="F105" s="163"/>
      <c r="G105" s="163"/>
    </row>
    <row r="106" spans="1:7" x14ac:dyDescent="0.2">
      <c r="E106" s="123"/>
    </row>
    <row r="107" spans="1:7" x14ac:dyDescent="0.2">
      <c r="E107" s="123"/>
    </row>
    <row r="108" spans="1:7" x14ac:dyDescent="0.2">
      <c r="E108" s="123"/>
    </row>
    <row r="109" spans="1:7" x14ac:dyDescent="0.2">
      <c r="E109" s="123"/>
    </row>
    <row r="110" spans="1:7" x14ac:dyDescent="0.2">
      <c r="E110" s="123"/>
    </row>
    <row r="111" spans="1:7" x14ac:dyDescent="0.2">
      <c r="E111" s="123"/>
    </row>
    <row r="112" spans="1:7" x14ac:dyDescent="0.2">
      <c r="E112" s="123"/>
    </row>
    <row r="113" spans="5:5" x14ac:dyDescent="0.2">
      <c r="E113" s="123"/>
    </row>
    <row r="114" spans="5:5" x14ac:dyDescent="0.2">
      <c r="E114" s="123"/>
    </row>
    <row r="115" spans="5:5" x14ac:dyDescent="0.2">
      <c r="E115" s="123"/>
    </row>
    <row r="116" spans="5:5" x14ac:dyDescent="0.2">
      <c r="E116" s="123"/>
    </row>
    <row r="117" spans="5:5" x14ac:dyDescent="0.2">
      <c r="E117" s="123"/>
    </row>
    <row r="118" spans="5:5" x14ac:dyDescent="0.2">
      <c r="E118" s="123"/>
    </row>
    <row r="119" spans="5:5" x14ac:dyDescent="0.2">
      <c r="E119" s="123"/>
    </row>
    <row r="120" spans="5:5" x14ac:dyDescent="0.2">
      <c r="E120" s="123"/>
    </row>
    <row r="121" spans="5:5" x14ac:dyDescent="0.2">
      <c r="E121" s="123"/>
    </row>
    <row r="122" spans="5:5" x14ac:dyDescent="0.2">
      <c r="E122" s="123"/>
    </row>
    <row r="123" spans="5:5" x14ac:dyDescent="0.2">
      <c r="E123" s="123"/>
    </row>
    <row r="124" spans="5:5" x14ac:dyDescent="0.2">
      <c r="E124" s="123"/>
    </row>
    <row r="125" spans="5:5" x14ac:dyDescent="0.2">
      <c r="E125" s="123"/>
    </row>
    <row r="126" spans="5:5" x14ac:dyDescent="0.2">
      <c r="E126" s="123"/>
    </row>
    <row r="127" spans="5:5" x14ac:dyDescent="0.2">
      <c r="E127" s="123"/>
    </row>
    <row r="128" spans="5:5" x14ac:dyDescent="0.2">
      <c r="E128" s="123"/>
    </row>
    <row r="129" spans="1:7" x14ac:dyDescent="0.2">
      <c r="E129" s="123"/>
    </row>
    <row r="130" spans="1:7" x14ac:dyDescent="0.2">
      <c r="E130" s="123"/>
    </row>
    <row r="131" spans="1:7" x14ac:dyDescent="0.2">
      <c r="E131" s="123"/>
    </row>
    <row r="132" spans="1:7" x14ac:dyDescent="0.2">
      <c r="E132" s="123"/>
    </row>
    <row r="133" spans="1:7" x14ac:dyDescent="0.2">
      <c r="E133" s="123"/>
    </row>
    <row r="134" spans="1:7" x14ac:dyDescent="0.2">
      <c r="E134" s="123"/>
    </row>
    <row r="135" spans="1:7" x14ac:dyDescent="0.2">
      <c r="E135" s="123"/>
    </row>
    <row r="136" spans="1:7" x14ac:dyDescent="0.2">
      <c r="E136" s="123"/>
    </row>
    <row r="137" spans="1:7" x14ac:dyDescent="0.2">
      <c r="A137" s="164"/>
      <c r="B137" s="164"/>
    </row>
    <row r="138" spans="1:7" x14ac:dyDescent="0.2">
      <c r="A138" s="163"/>
      <c r="B138" s="163"/>
      <c r="C138" s="166"/>
      <c r="D138" s="166"/>
      <c r="E138" s="167"/>
      <c r="F138" s="166"/>
      <c r="G138" s="168"/>
    </row>
    <row r="139" spans="1:7" x14ac:dyDescent="0.2">
      <c r="A139" s="169"/>
      <c r="B139" s="169"/>
      <c r="C139" s="163"/>
      <c r="D139" s="163"/>
      <c r="E139" s="170"/>
      <c r="F139" s="163"/>
      <c r="G139" s="163"/>
    </row>
    <row r="140" spans="1:7" x14ac:dyDescent="0.2">
      <c r="A140" s="163"/>
      <c r="B140" s="163"/>
      <c r="C140" s="163"/>
      <c r="D140" s="163"/>
      <c r="E140" s="170"/>
      <c r="F140" s="163"/>
      <c r="G140" s="163"/>
    </row>
    <row r="141" spans="1:7" x14ac:dyDescent="0.2">
      <c r="A141" s="163"/>
      <c r="B141" s="163"/>
      <c r="C141" s="163"/>
      <c r="D141" s="163"/>
      <c r="E141" s="170"/>
      <c r="F141" s="163"/>
      <c r="G141" s="163"/>
    </row>
    <row r="142" spans="1:7" x14ac:dyDescent="0.2">
      <c r="A142" s="163"/>
      <c r="B142" s="163"/>
      <c r="C142" s="163"/>
      <c r="D142" s="163"/>
      <c r="E142" s="170"/>
      <c r="F142" s="163"/>
      <c r="G142" s="163"/>
    </row>
    <row r="143" spans="1:7" x14ac:dyDescent="0.2">
      <c r="A143" s="163"/>
      <c r="B143" s="163"/>
      <c r="C143" s="163"/>
      <c r="D143" s="163"/>
      <c r="E143" s="170"/>
      <c r="F143" s="163"/>
      <c r="G143" s="163"/>
    </row>
    <row r="144" spans="1:7" x14ac:dyDescent="0.2">
      <c r="A144" s="163"/>
      <c r="B144" s="163"/>
      <c r="C144" s="163"/>
      <c r="D144" s="163"/>
      <c r="E144" s="170"/>
      <c r="F144" s="163"/>
      <c r="G144" s="163"/>
    </row>
    <row r="145" spans="1:7" x14ac:dyDescent="0.2">
      <c r="A145" s="163"/>
      <c r="B145" s="163"/>
      <c r="C145" s="163"/>
      <c r="D145" s="163"/>
      <c r="E145" s="170"/>
      <c r="F145" s="163"/>
      <c r="G145" s="163"/>
    </row>
    <row r="146" spans="1:7" x14ac:dyDescent="0.2">
      <c r="A146" s="163"/>
      <c r="B146" s="163"/>
      <c r="C146" s="163"/>
      <c r="D146" s="163"/>
      <c r="E146" s="170"/>
      <c r="F146" s="163"/>
      <c r="G146" s="163"/>
    </row>
    <row r="147" spans="1:7" x14ac:dyDescent="0.2">
      <c r="A147" s="163"/>
      <c r="B147" s="163"/>
      <c r="C147" s="163"/>
      <c r="D147" s="163"/>
      <c r="E147" s="170"/>
      <c r="F147" s="163"/>
      <c r="G147" s="163"/>
    </row>
    <row r="148" spans="1:7" x14ac:dyDescent="0.2">
      <c r="A148" s="163"/>
      <c r="B148" s="163"/>
      <c r="C148" s="163"/>
      <c r="D148" s="163"/>
      <c r="E148" s="170"/>
      <c r="F148" s="163"/>
      <c r="G148" s="163"/>
    </row>
    <row r="149" spans="1:7" x14ac:dyDescent="0.2">
      <c r="A149" s="163"/>
      <c r="B149" s="163"/>
      <c r="C149" s="163"/>
      <c r="D149" s="163"/>
      <c r="E149" s="170"/>
      <c r="F149" s="163"/>
      <c r="G149" s="163"/>
    </row>
    <row r="150" spans="1:7" x14ac:dyDescent="0.2">
      <c r="A150" s="163"/>
      <c r="B150" s="163"/>
      <c r="C150" s="163"/>
      <c r="D150" s="163"/>
      <c r="E150" s="170"/>
      <c r="F150" s="163"/>
      <c r="G150" s="163"/>
    </row>
    <row r="151" spans="1:7" x14ac:dyDescent="0.2">
      <c r="A151" s="163"/>
      <c r="B151" s="163"/>
      <c r="C151" s="163"/>
      <c r="D151" s="163"/>
      <c r="E151" s="170"/>
      <c r="F151" s="163"/>
      <c r="G151" s="163"/>
    </row>
  </sheetData>
  <mergeCells count="4">
    <mergeCell ref="A1:G1"/>
    <mergeCell ref="A3:B3"/>
    <mergeCell ref="A4:B4"/>
    <mergeCell ref="E4:G4"/>
  </mergeCells>
  <printOptions gridLinesSet="0"/>
  <pageMargins left="0.59055118110236227" right="0.39370078740157483" top="0.19685039370078741" bottom="0.19685039370078741" header="0" footer="0.19685039370078741"/>
  <pageSetup paperSize="9" scale="98" orientation="portrait" horizont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39</vt:i4>
      </vt:variant>
    </vt:vector>
  </HeadingPairs>
  <TitlesOfParts>
    <vt:vector size="42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VRNKc</vt:lpstr>
      <vt:lpstr>VRNnazev</vt:lpstr>
      <vt:lpstr>VRNproc</vt:lpstr>
      <vt:lpstr>VRNzakl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Tulach Josef</dc:creator>
  <cp:lastModifiedBy>Jiri notebook</cp:lastModifiedBy>
  <cp:lastPrinted>2016-03-07T14:49:23Z</cp:lastPrinted>
  <dcterms:created xsi:type="dcterms:W3CDTF">2016-03-02T12:23:44Z</dcterms:created>
  <dcterms:modified xsi:type="dcterms:W3CDTF">2016-04-27T09:13:44Z</dcterms:modified>
</cp:coreProperties>
</file>