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Dokumenty/Plocha/VZ/1_VZMR/2024/4_Ústí/12_Smlouva/"/>
    </mc:Choice>
  </mc:AlternateContent>
  <xr:revisionPtr revIDLastSave="0" documentId="8_{D7616235-9568-41ED-BDF8-6D3F483E0CFA}" xr6:coauthVersionLast="47" xr6:coauthVersionMax="47" xr10:uidLastSave="{00000000-0000-0000-0000-000000000000}"/>
  <bookViews>
    <workbookView xWindow="-120" yWindow="-120" windowWidth="29040" windowHeight="17640" activeTab="2" xr2:uid="{00000000-000D-0000-FFFF-FFFF00000000}"/>
  </bookViews>
  <sheets>
    <sheet name="Krycí list" sheetId="1" r:id="rId1"/>
    <sheet name="Rekapitulace" sheetId="2" r:id="rId2"/>
    <sheet name="Položky" sheetId="3" r:id="rId3"/>
  </sheets>
  <definedNames>
    <definedName name="cisloobjektu">'Krycí list'!$A$4</definedName>
    <definedName name="cislostavby">'Krycí list'!$A$6</definedName>
    <definedName name="Datum">'Krycí list'!$B$26</definedName>
    <definedName name="Dil">Rekapitulace!$A$6</definedName>
    <definedName name="Dodavka">Rekapitulace!$G$8</definedName>
    <definedName name="Dodavka0">Položky!#REF!</definedName>
    <definedName name="HSV">Rekapitulace!$E$8</definedName>
    <definedName name="HSV0">Položky!#REF!</definedName>
    <definedName name="HZS">Rekapitulace!$I$8</definedName>
    <definedName name="HZS0">Položky!#REF!</definedName>
    <definedName name="JKSO">'Krycí list'!$F$4</definedName>
    <definedName name="MJ">'Krycí list'!$G$4</definedName>
    <definedName name="Mont">Rekapitulace!$H$8</definedName>
    <definedName name="Montaz0">Položky!#REF!</definedName>
    <definedName name="NazevDilu">Rekapitulace!$B$6</definedName>
    <definedName name="nazevobjektu">'Krycí list'!$C$4</definedName>
    <definedName name="nazevstavby">'Krycí list'!$C$6</definedName>
    <definedName name="_xlnm.Print_Titles" localSheetId="2">Položky!$1:$6</definedName>
    <definedName name="_xlnm.Print_Titles" localSheetId="1">Rekapitulace!$1:$6</definedName>
    <definedName name="Objednatel">'Krycí list'!$C$8</definedName>
    <definedName name="_xlnm.Print_Area" localSheetId="0">'Krycí list'!$A$1:$G$42</definedName>
    <definedName name="_xlnm.Print_Area" localSheetId="2">Položky!$A$1:$G$41</definedName>
    <definedName name="_xlnm.Print_Area" localSheetId="1">Rekapitulace!$A$1:$I$17</definedName>
    <definedName name="PocetMJ">'Krycí list'!$G$7</definedName>
    <definedName name="Poznamka">'Krycí list'!$B$34</definedName>
    <definedName name="Projektant">'Krycí list'!$C$7</definedName>
    <definedName name="PSV">Rekapitulace!$F$8</definedName>
    <definedName name="PSV0">Položky!#REF!</definedName>
    <definedName name="SloupecCC">Položky!$G$6</definedName>
    <definedName name="SloupecCisloPol">Položky!$B$6</definedName>
    <definedName name="SloupecJC">Položky!$F$6</definedName>
    <definedName name="SloupecMJ">Položky!$D$6</definedName>
    <definedName name="SloupecMnozstvi">Položky!$E$6</definedName>
    <definedName name="SloupecNazPol">Položky!$C$6</definedName>
    <definedName name="SloupecPC">Položky!$A$6</definedName>
    <definedName name="solver_lin" localSheetId="2" hidden="1">0</definedName>
    <definedName name="solver_num" localSheetId="2" hidden="1">0</definedName>
    <definedName name="solver_opt" localSheetId="2" hidden="1">Položky!#REF!</definedName>
    <definedName name="solver_typ" localSheetId="2" hidden="1">1</definedName>
    <definedName name="solver_val" localSheetId="2" hidden="1">0</definedName>
    <definedName name="Typ">Položky!#REF!</definedName>
    <definedName name="VRN">Rekapitulace!$H$16</definedName>
    <definedName name="VRNKc">Rekapitulace!#REF!</definedName>
    <definedName name="VRNnazev">Rekapitulace!#REF!</definedName>
    <definedName name="VRNproc">Rekapitulace!#REF!</definedName>
    <definedName name="VRNzakl">Rekapitulace!#REF!</definedName>
    <definedName name="Zakazka">'Krycí list'!$G$9</definedName>
    <definedName name="Zaklad22">'Krycí list'!$F$29</definedName>
    <definedName name="Zaklad5">'Krycí list'!#REF!</definedName>
    <definedName name="Zhotovitel">'Krycí list'!$E$11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/>
  <c r="G40" i="3" s="1"/>
  <c r="F39" i="3"/>
  <c r="G39" i="3" s="1"/>
  <c r="F38" i="3"/>
  <c r="F37" i="3"/>
  <c r="F36" i="3"/>
  <c r="F35" i="3"/>
  <c r="G35" i="3" s="1"/>
  <c r="F34" i="3"/>
  <c r="G34" i="3" s="1"/>
  <c r="F33" i="3"/>
  <c r="G33" i="3" s="1"/>
  <c r="F32" i="3"/>
  <c r="G32" i="3" s="1"/>
  <c r="F31" i="3"/>
  <c r="G31" i="3" s="1"/>
  <c r="F30" i="3"/>
  <c r="F29" i="3"/>
  <c r="F28" i="3"/>
  <c r="F27" i="3"/>
  <c r="F23" i="3"/>
  <c r="G23" i="3" s="1"/>
  <c r="F22" i="3"/>
  <c r="G22" i="3" s="1"/>
  <c r="F21" i="3"/>
  <c r="G21" i="3" s="1"/>
  <c r="F20" i="3"/>
  <c r="G20" i="3" s="1"/>
  <c r="F19" i="3"/>
  <c r="G19" i="3" s="1"/>
  <c r="F18" i="3"/>
  <c r="G18" i="3" s="1"/>
  <c r="F17" i="3"/>
  <c r="G17" i="3" s="1"/>
  <c r="F16" i="3"/>
  <c r="G16" i="3" s="1"/>
  <c r="F15" i="3"/>
  <c r="G15" i="3" s="1"/>
  <c r="F14" i="3"/>
  <c r="G14" i="3" s="1"/>
  <c r="F13" i="3"/>
  <c r="G13" i="3" s="1"/>
  <c r="F12" i="3"/>
  <c r="G12" i="3" s="1"/>
  <c r="F11" i="3"/>
  <c r="G11" i="3" s="1"/>
  <c r="F10" i="3"/>
  <c r="G27" i="3"/>
  <c r="G10" i="3"/>
  <c r="G28" i="3"/>
  <c r="G29" i="3"/>
  <c r="G30" i="3"/>
  <c r="G36" i="3"/>
  <c r="G37" i="3"/>
  <c r="G38" i="3"/>
  <c r="G25" i="3" l="1"/>
  <c r="F25" i="3" s="1"/>
  <c r="G8" i="3"/>
  <c r="F8" i="3" s="1"/>
  <c r="G41" i="3" l="1"/>
  <c r="C41" i="3"/>
  <c r="D16" i="1" l="1"/>
  <c r="D15" i="1"/>
  <c r="D14" i="1"/>
  <c r="BE25" i="3"/>
  <c r="BD25" i="3"/>
  <c r="BC25" i="3"/>
  <c r="BA25" i="3"/>
  <c r="BE8" i="3"/>
  <c r="BD8" i="3"/>
  <c r="BC8" i="3"/>
  <c r="BA8" i="3"/>
  <c r="B7" i="2"/>
  <c r="A7" i="2"/>
  <c r="C4" i="3"/>
  <c r="C3" i="3"/>
  <c r="C2" i="2"/>
  <c r="C1" i="2"/>
  <c r="G8" i="1"/>
  <c r="BB25" i="3" l="1"/>
  <c r="F7" i="2"/>
  <c r="F8" i="2" s="1" a="1"/>
  <c r="F8" i="2" s="1"/>
  <c r="BC41" i="3"/>
  <c r="G7" i="2" s="1"/>
  <c r="G8" i="2" s="1" a="1"/>
  <c r="G8" i="2" s="1"/>
  <c r="BA41" i="3"/>
  <c r="E7" i="2" s="1"/>
  <c r="E8" i="2" s="1" a="1"/>
  <c r="E8" i="2" s="1"/>
  <c r="BE41" i="3"/>
  <c r="I7" i="2" s="1"/>
  <c r="I8" i="2" s="1" a="1"/>
  <c r="I8" i="2" s="1"/>
  <c r="BD41" i="3"/>
  <c r="H7" i="2" s="1"/>
  <c r="H8" i="2" s="1" a="1"/>
  <c r="H8" i="2" s="1"/>
  <c r="BB8" i="3"/>
  <c r="BB41" i="3" l="1"/>
  <c r="C14" i="1"/>
  <c r="C17" i="1"/>
  <c r="C20" i="1"/>
  <c r="C15" i="1"/>
  <c r="G13" i="2" l="1"/>
  <c r="I13" i="2" s="1"/>
  <c r="C16" i="1"/>
  <c r="G14" i="2"/>
  <c r="I14" i="2" s="1"/>
  <c r="G15" i="1" s="1"/>
  <c r="G15" i="2"/>
  <c r="I15" i="2" s="1"/>
  <c r="G16" i="1" s="1"/>
  <c r="C18" i="1" l="1" a="1"/>
  <c r="C18" i="1" s="1"/>
  <c r="C21" i="1" s="1"/>
  <c r="H16" i="2" a="1"/>
  <c r="H16" i="2" s="1"/>
  <c r="G14" i="1"/>
  <c r="G22" i="1" l="1" a="1"/>
  <c r="G22" i="1" s="1"/>
  <c r="C22" i="1" s="1"/>
  <c r="F30" i="1" s="1"/>
  <c r="F29" i="1" l="1"/>
  <c r="F31" i="1" s="1" a="1"/>
  <c r="F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<sst xmlns="http://schemas.openxmlformats.org/spreadsheetml/2006/main" count="190" uniqueCount="115">
  <si>
    <t>KRYCÍ LIST ROZPOČTU</t>
  </si>
  <si>
    <t>Objekt :</t>
  </si>
  <si>
    <t>Název objektu :</t>
  </si>
  <si>
    <t>JKSO :</t>
  </si>
  <si>
    <t xml:space="preserve"> </t>
  </si>
  <si>
    <t>Stavba :</t>
  </si>
  <si>
    <t>Název stavby :</t>
  </si>
  <si>
    <t>SKP :</t>
  </si>
  <si>
    <t>Projektant :</t>
  </si>
  <si>
    <t>Počet měrných jednotek :</t>
  </si>
  <si>
    <t>Objednatel :</t>
  </si>
  <si>
    <t>Náklady na MJ :</t>
  </si>
  <si>
    <t>Počet listů :</t>
  </si>
  <si>
    <t>Zakázkové číslo :</t>
  </si>
  <si>
    <t>Zpracovatel projektu :</t>
  </si>
  <si>
    <t>Zhotovitel :</t>
  </si>
  <si>
    <t>ROZPOČTOVÉ NÁKLADY</t>
  </si>
  <si>
    <t>Rozpočtové náklady II. a III. hlavy</t>
  </si>
  <si>
    <t>Vedlejší rozpočtové náklady</t>
  </si>
  <si>
    <t>Dodávka celkem</t>
  </si>
  <si>
    <t>Z</t>
  </si>
  <si>
    <t>Montáž celkem</t>
  </si>
  <si>
    <t>R</t>
  </si>
  <si>
    <t>HSV celkem</t>
  </si>
  <si>
    <t>N</t>
  </si>
  <si>
    <t>PSV celkem</t>
  </si>
  <si>
    <t>ZRN celkem</t>
  </si>
  <si>
    <t>HZS</t>
  </si>
  <si>
    <t>RN II.a III.hlavy</t>
  </si>
  <si>
    <t>Ostatní VRN</t>
  </si>
  <si>
    <t>ZRN+VRN+HZS</t>
  </si>
  <si>
    <t>VRN celkem</t>
  </si>
  <si>
    <t>Vypracoval</t>
  </si>
  <si>
    <t>Za zhotovitele</t>
  </si>
  <si>
    <t>Za objednatele</t>
  </si>
  <si>
    <t>Jméno :</t>
  </si>
  <si>
    <t>Datum :</t>
  </si>
  <si>
    <t>Podpis:</t>
  </si>
  <si>
    <t>Podpis :</t>
  </si>
  <si>
    <t>Základ pro DPH</t>
  </si>
  <si>
    <t>%  činí :</t>
  </si>
  <si>
    <t>DPH</t>
  </si>
  <si>
    <t>CENA ZA OBJEKT CELKEM</t>
  </si>
  <si>
    <t>Poznámka :</t>
  </si>
  <si>
    <t>REKAPITULACE  STAVEBNÍCH  DÍLŮ</t>
  </si>
  <si>
    <t>Stavební díl</t>
  </si>
  <si>
    <t>HSV</t>
  </si>
  <si>
    <t>PSV</t>
  </si>
  <si>
    <t>Dodávka</t>
  </si>
  <si>
    <t>Montáž</t>
  </si>
  <si>
    <t>CELKEM  OBJEKT</t>
  </si>
  <si>
    <t>VEDLEJŠÍ ROZPOČTOVÉ  NÁKLADY</t>
  </si>
  <si>
    <t>Název VRN</t>
  </si>
  <si>
    <t>Kč</t>
  </si>
  <si>
    <t>%</t>
  </si>
  <si>
    <t>Základna</t>
  </si>
  <si>
    <t>CELKEM VRN</t>
  </si>
  <si>
    <t xml:space="preserve">Položkový rozpočet 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</si>
  <si>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</si>
  <si>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</si>
  <si>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</si>
  <si>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</si>
  <si>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</si>
  <si>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</si>
  <si>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</si>
  <si>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Díl:</t>
  </si>
  <si>
    <t>ks</t>
  </si>
  <si>
    <t>Celkem za</t>
  </si>
  <si>
    <t>ČŠI - Ústí nad Labem</t>
  </si>
  <si>
    <t>m2</t>
  </si>
  <si>
    <t>783</t>
  </si>
  <si>
    <t>783 62-15</t>
  </si>
  <si>
    <t>783 62-08</t>
  </si>
  <si>
    <t>Mimostaveništní doprava</t>
  </si>
  <si>
    <t>Provozní vlivy</t>
  </si>
  <si>
    <t>Práce na kulturních památkách</t>
  </si>
  <si>
    <t>Česká školní inspekce</t>
  </si>
  <si>
    <t>783000VP</t>
  </si>
  <si>
    <t>78311321</t>
  </si>
  <si>
    <t>783114R8</t>
  </si>
  <si>
    <t>783152114</t>
  </si>
  <si>
    <t>783101203</t>
  </si>
  <si>
    <t>783101R9</t>
  </si>
  <si>
    <t>783117R10</t>
  </si>
  <si>
    <t>783101R1</t>
  </si>
  <si>
    <t>783101R2</t>
  </si>
  <si>
    <t>783101R3</t>
  </si>
  <si>
    <t>783101R7</t>
  </si>
  <si>
    <t>783101R6</t>
  </si>
  <si>
    <t>783101R5</t>
  </si>
  <si>
    <t>783101R4</t>
  </si>
  <si>
    <t>Požadované práce:</t>
  </si>
  <si>
    <t>Zjištění funkčnosti ok.křídel v rámech a připasování</t>
  </si>
  <si>
    <t>Demontáž stávajícího těsnění z okenního rámu, vyfrézování drážky, montáž novéhosilikon.těsnění, včetně materiálu</t>
  </si>
  <si>
    <t xml:space="preserve">Označení okenních křídel a kování </t>
  </si>
  <si>
    <t>Svislé a vodorovné přenesení okenních křídel, včetně manipulace</t>
  </si>
  <si>
    <t xml:space="preserve">Demontáž + montáž kování včetně vyleštění kliček a promazání táhel a pantů </t>
  </si>
  <si>
    <t>Odstranění nátěrů z truhlářských konstrukcí opálením / obroušením bruskou</t>
  </si>
  <si>
    <t xml:space="preserve">Truhlářské opravy, výměna okapnic, výměna zasklívacích lišt, částečné doplnění nových profilů do stávajících okenních rámů a křídel </t>
  </si>
  <si>
    <t>Zakrývání konstrukcí včetně pozdějšího odkrytí podlah nebo vodorovných ploch olepením páskou nebo fólií</t>
  </si>
  <si>
    <t>Napouštěcí nátěr truhlářských konstrukcí dvojnásobný fungicidní syntetický</t>
  </si>
  <si>
    <t>Základní nátěr truhlářských konstrukcí dvojnásobný syntetický</t>
  </si>
  <si>
    <t>Tmelení truhlářských konstrukcí lokální, včetně přebroušení tmelených míst rozsahu přes 10 do 30% plochy, tmelem polyesterovým</t>
  </si>
  <si>
    <t>Příprava podkladu truhlářských konstrukcí před provedením nátěru broušení smirkovým papírem nebo plátnem jemné</t>
  </si>
  <si>
    <t>Příprava podkladu truhlářských konstrukcí před provedením nátěru oprášení dvojnásobné</t>
  </si>
  <si>
    <t>Krycí nátěr truhlářských konstrukcí dvojnásobný syntetický</t>
  </si>
  <si>
    <t xml:space="preserve">              </t>
  </si>
  <si>
    <t>Oprava oken 4. NP objektu Ústeckého inspektorátu ČŠI</t>
  </si>
  <si>
    <t xml:space="preserve">Výkaz výměr pro ocenění prací obsahuje v uvedených kapitolách práce tykající se pouze uvedených částí objektu:                                                                                                                                                                                                                                                         -  Opravu oken (kompletní repasi, dle uvedeného soupisu prací)  podkroví (4. NP).                                                                                                                                                            -  Vzhledem k atypičnosti prací je část položek uvedena v tzv. R - položkách                                                                                                         </t>
  </si>
  <si>
    <t>Nátěry, oprava oken 4. NP</t>
  </si>
  <si>
    <t>Špaletové okno dvojité 4.NP, 157 x 107 cm (místnosti č. 1,2,4,5,6,7,11,14,15,16)</t>
  </si>
  <si>
    <t>Špaletové okno dvojité 4. NP, 82 x 82 cm (místnost č.3)</t>
  </si>
  <si>
    <t xml:space="preserve">m </t>
  </si>
  <si>
    <t>Grancolor, s.r.o.</t>
  </si>
  <si>
    <t>Tomáš Kopecký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</si>
</sst>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/mm/yy"/>
    <numFmt numFmtId="165" formatCode="#,##0.00\ &quot;Kč&quot;"/>
  </numFmts>
  <fonts count="23" x14ac:knownFonts="1">
    <font>
      <sz val="10"/>
      <name val="Arial CE"/>
      <charset val="238"/>
    </font>
    <font>
      <b/>
      <sz val="14"/>
      <name val="Arial CE"/>
      <family val="2"/>
      <charset val="238"/>
    </font>
    <font>
      <b/>
      <i/>
      <sz val="12"/>
      <name val="Arial CE"/>
      <family val="2"/>
      <charset val="238"/>
    </font>
    <font>
      <b/>
      <i/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</font>
    <font>
      <sz val="9"/>
      <name val="Arial CE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u/>
      <sz val="12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sz val="10"/>
      <color indexed="9"/>
      <name val="Arial CE"/>
      <family val="2"/>
      <charset val="238"/>
    </font>
    <font>
      <sz val="8"/>
      <name val="Arial CE"/>
    </font>
    <font>
      <i/>
      <sz val="8"/>
      <name val="Arial CE"/>
      <family val="2"/>
      <charset val="238"/>
    </font>
    <font>
      <i/>
      <sz val="9"/>
      <name val="Arial CE"/>
    </font>
    <font>
      <sz val="8"/>
      <name val="Arial"/>
      <family val="2"/>
      <charset val="238"/>
    </font>
    <font>
      <b/>
      <sz val="8"/>
      <name val="Arial CE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3">
    <xf numFmtId="0" fontId="0" fillId="0" borderId="0"/>
    <xf numFmtId="0" fontId="9" fillId="0" borderId="0"/>
    <xf numFmtId="43" fontId="22" fillId="0" borderId="0" applyFont="0" applyFill="0" applyBorder="0" applyAlignment="0" applyProtection="0"/>
  </cellStyleXfs>
  <cellXfs count="183">
    <xf numFmtId="0" fontId="0" fillId="0" borderId="0" xfId="0"/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9" fontId="2" fillId="2" borderId="5" xfId="0" applyNumberFormat="1" applyFont="1" applyFill="1" applyBorder="1"/>
    <xf numFmtId="49" fontId="0" fillId="2" borderId="6" xfId="0" applyNumberFormat="1" applyFill="1" applyBorder="1"/>
    <xf numFmtId="0" fontId="3" fillId="2" borderId="0" xfId="0" applyFont="1" applyFill="1"/>
    <xf numFmtId="0" fontId="0" fillId="2" borderId="0" xfId="0" applyFill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6" xfId="0" applyBorder="1"/>
    <xf numFmtId="0" fontId="0" fillId="0" borderId="14" xfId="0" applyBorder="1"/>
    <xf numFmtId="0" fontId="0" fillId="0" borderId="17" xfId="0" applyBorder="1"/>
    <xf numFmtId="0" fontId="0" fillId="0" borderId="18" xfId="0" applyBorder="1"/>
    <xf numFmtId="0" fontId="0" fillId="0" borderId="5" xfId="0" applyBorder="1"/>
    <xf numFmtId="0" fontId="0" fillId="0" borderId="13" xfId="0" applyBorder="1"/>
    <xf numFmtId="3" fontId="0" fillId="0" borderId="0" xfId="0" applyNumberFormat="1"/>
    <xf numFmtId="0" fontId="1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Continuous" vertical="center"/>
    </xf>
    <xf numFmtId="0" fontId="0" fillId="0" borderId="23" xfId="0" applyBorder="1" applyAlignment="1">
      <alignment horizontal="centerContinuous" vertical="center"/>
    </xf>
    <xf numFmtId="0" fontId="0" fillId="0" borderId="24" xfId="0" applyBorder="1" applyAlignment="1">
      <alignment horizontal="centerContinuous" vertical="center"/>
    </xf>
    <xf numFmtId="0" fontId="5" fillId="0" borderId="25" xfId="0" applyFont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centerContinuous"/>
    </xf>
    <xf numFmtId="0" fontId="5" fillId="0" borderId="26" xfId="0" applyFont="1" applyBorder="1" applyAlignment="1">
      <alignment horizontal="centerContinuous"/>
    </xf>
    <xf numFmtId="0" fontId="0" fillId="0" borderId="26" xfId="0" applyBorder="1" applyAlignment="1">
      <alignment horizontal="centerContinuous"/>
    </xf>
    <xf numFmtId="0" fontId="0" fillId="0" borderId="28" xfId="0" applyBorder="1"/>
    <xf numFmtId="0" fontId="0" fillId="0" borderId="20" xfId="0" applyBorder="1"/>
    <xf numFmtId="0" fontId="0" fillId="0" borderId="30" xfId="0" applyBorder="1"/>
    <xf numFmtId="3" fontId="0" fillId="0" borderId="31" xfId="0" applyNumberFormat="1" applyBorder="1"/>
    <xf numFmtId="0" fontId="0" fillId="0" borderId="32" xfId="0" applyBorder="1"/>
    <xf numFmtId="3" fontId="0" fillId="0" borderId="14" xfId="0" applyNumberFormat="1" applyBorder="1"/>
    <xf numFmtId="0" fontId="0" fillId="0" borderId="15" xfId="0" applyBorder="1"/>
    <xf numFmtId="0" fontId="0" fillId="0" borderId="33" xfId="0" applyBorder="1"/>
    <xf numFmtId="0" fontId="0" fillId="0" borderId="34" xfId="0" applyBorder="1"/>
    <xf numFmtId="0" fontId="7" fillId="0" borderId="16" xfId="0" applyFont="1" applyBorder="1"/>
    <xf numFmtId="0" fontId="0" fillId="0" borderId="36" xfId="0" applyBorder="1"/>
    <xf numFmtId="3" fontId="0" fillId="0" borderId="37" xfId="0" applyNumberFormat="1" applyBorder="1"/>
    <xf numFmtId="0" fontId="0" fillId="0" borderId="38" xfId="0" applyBorder="1"/>
    <xf numFmtId="0" fontId="0" fillId="0" borderId="39" xfId="0" applyBorder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11" xfId="0" applyBorder="1" applyAlignment="1">
      <alignment horizontal="right"/>
    </xf>
    <xf numFmtId="165" fontId="0" fillId="0" borderId="14" xfId="0" applyNumberFormat="1" applyBorder="1"/>
    <xf numFmtId="165" fontId="0" fillId="0" borderId="0" xfId="0" applyNumberFormat="1"/>
    <xf numFmtId="0" fontId="6" fillId="0" borderId="36" xfId="0" applyFont="1" applyBorder="1"/>
    <xf numFmtId="0" fontId="6" fillId="0" borderId="37" xfId="0" applyFont="1" applyBorder="1"/>
    <xf numFmtId="0" fontId="6" fillId="0" borderId="40" xfId="0" applyFont="1" applyBorder="1"/>
    <xf numFmtId="165" fontId="6" fillId="0" borderId="37" xfId="0" applyNumberFormat="1" applyFont="1" applyBorder="1"/>
    <xf numFmtId="0" fontId="6" fillId="0" borderId="41" xfId="0" applyFont="1" applyBorder="1"/>
    <xf numFmtId="0" fontId="6" fillId="0" borderId="0" xfId="0" applyFont="1"/>
    <xf numFmtId="0" fontId="0" fillId="0" borderId="0" xfId="0" applyAlignment="1">
      <alignment vertical="justify"/>
    </xf>
    <xf numFmtId="0" fontId="3" fillId="0" borderId="44" xfId="1" applyFont="1" applyBorder="1"/>
    <xf numFmtId="0" fontId="9" fillId="0" borderId="44" xfId="1" applyBorder="1"/>
    <xf numFmtId="0" fontId="9" fillId="0" borderId="44" xfId="1" applyBorder="1" applyAlignment="1">
      <alignment horizontal="right"/>
    </xf>
    <xf numFmtId="0" fontId="0" fillId="0" borderId="44" xfId="0" applyBorder="1" applyAlignment="1">
      <alignment horizontal="left"/>
    </xf>
    <xf numFmtId="0" fontId="0" fillId="0" borderId="45" xfId="0" applyBorder="1"/>
    <xf numFmtId="0" fontId="3" fillId="0" borderId="48" xfId="1" applyFont="1" applyBorder="1"/>
    <xf numFmtId="0" fontId="9" fillId="0" borderId="48" xfId="1" applyBorder="1"/>
    <xf numFmtId="0" fontId="9" fillId="0" borderId="48" xfId="1" applyBorder="1" applyAlignment="1">
      <alignment horizontal="right"/>
    </xf>
    <xf numFmtId="49" fontId="1" fillId="0" borderId="0" xfId="0" applyNumberFormat="1" applyFont="1" applyAlignment="1">
      <alignment horizontal="centerContinuous"/>
    </xf>
    <xf numFmtId="49" fontId="5" fillId="0" borderId="25" xfId="0" applyNumberFormat="1" applyFont="1" applyBorder="1"/>
    <xf numFmtId="0" fontId="5" fillId="0" borderId="26" xfId="0" applyFont="1" applyBorder="1"/>
    <xf numFmtId="0" fontId="5" fillId="0" borderId="27" xfId="0" applyFont="1" applyBorder="1"/>
    <xf numFmtId="0" fontId="5" fillId="0" borderId="50" xfId="0" applyFont="1" applyBorder="1"/>
    <xf numFmtId="0" fontId="5" fillId="0" borderId="51" xfId="0" applyFont="1" applyBorder="1"/>
    <xf numFmtId="0" fontId="5" fillId="0" borderId="52" xfId="0" applyFont="1" applyBorder="1"/>
    <xf numFmtId="0" fontId="10" fillId="0" borderId="0" xfId="0" applyFont="1"/>
    <xf numFmtId="3" fontId="7" fillId="0" borderId="7" xfId="0" applyNumberFormat="1" applyFont="1" applyBorder="1"/>
    <xf numFmtId="0" fontId="5" fillId="0" borderId="25" xfId="0" applyFont="1" applyBorder="1"/>
    <xf numFmtId="3" fontId="5" fillId="0" borderId="27" xfId="0" applyNumberFormat="1" applyFont="1" applyBorder="1"/>
    <xf numFmtId="0" fontId="5" fillId="0" borderId="0" xfId="0" applyFont="1"/>
    <xf numFmtId="0" fontId="11" fillId="0" borderId="30" xfId="0" applyFont="1" applyBorder="1"/>
    <xf numFmtId="0" fontId="11" fillId="0" borderId="31" xfId="0" applyFont="1" applyBorder="1"/>
    <xf numFmtId="0" fontId="0" fillId="0" borderId="55" xfId="0" applyBorder="1"/>
    <xf numFmtId="4" fontId="12" fillId="0" borderId="31" xfId="0" applyNumberFormat="1" applyFont="1" applyBorder="1" applyAlignment="1">
      <alignment horizontal="right"/>
    </xf>
    <xf numFmtId="4" fontId="12" fillId="0" borderId="55" xfId="0" applyNumberFormat="1" applyFont="1" applyBorder="1" applyAlignment="1">
      <alignment horizontal="right"/>
    </xf>
    <xf numFmtId="0" fontId="7" fillId="0" borderId="34" xfId="0" applyFont="1" applyBorder="1"/>
    <xf numFmtId="0" fontId="7" fillId="0" borderId="20" xfId="0" applyFont="1" applyBorder="1"/>
    <xf numFmtId="0" fontId="7" fillId="0" borderId="21" xfId="0" applyFont="1" applyBorder="1"/>
    <xf numFmtId="0" fontId="5" fillId="0" borderId="37" xfId="0" applyFont="1" applyBorder="1"/>
    <xf numFmtId="0" fontId="0" fillId="0" borderId="37" xfId="0" applyBorder="1"/>
    <xf numFmtId="4" fontId="0" fillId="0" borderId="59" xfId="0" applyNumberFormat="1" applyBorder="1"/>
    <xf numFmtId="3" fontId="10" fillId="0" borderId="0" xfId="0" applyNumberFormat="1" applyFont="1"/>
    <xf numFmtId="4" fontId="10" fillId="0" borderId="0" xfId="0" applyNumberFormat="1" applyFont="1"/>
    <xf numFmtId="4" fontId="0" fillId="0" borderId="0" xfId="0" applyNumberFormat="1"/>
    <xf numFmtId="0" fontId="9" fillId="0" borderId="0" xfId="1"/>
    <xf numFmtId="0" fontId="14" fillId="0" borderId="0" xfId="1" applyFont="1" applyAlignment="1">
      <alignment horizontal="centerContinuous"/>
    </xf>
    <xf numFmtId="0" fontId="15" fillId="0" borderId="0" xfId="1" applyFont="1" applyAlignment="1">
      <alignment horizontal="centerContinuous"/>
    </xf>
    <xf numFmtId="0" fontId="15" fillId="0" borderId="0" xfId="1" applyFont="1" applyAlignment="1">
      <alignment horizontal="right"/>
    </xf>
    <xf numFmtId="0" fontId="10" fillId="0" borderId="0" xfId="1" applyFont="1"/>
    <xf numFmtId="0" fontId="9" fillId="0" borderId="0" xfId="1" applyAlignment="1">
      <alignment horizontal="right"/>
    </xf>
    <xf numFmtId="49" fontId="4" fillId="0" borderId="57" xfId="1" applyNumberFormat="1" applyFont="1" applyBorder="1"/>
    <xf numFmtId="0" fontId="4" fillId="0" borderId="15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5" fillId="0" borderId="53" xfId="1" applyFont="1" applyBorder="1" applyAlignment="1">
      <alignment horizontal="center"/>
    </xf>
    <xf numFmtId="49" fontId="5" fillId="0" borderId="53" xfId="1" applyNumberFormat="1" applyFont="1" applyBorder="1" applyAlignment="1">
      <alignment horizontal="left"/>
    </xf>
    <xf numFmtId="0" fontId="5" fillId="0" borderId="53" xfId="1" applyFont="1" applyBorder="1"/>
    <xf numFmtId="0" fontId="16" fillId="0" borderId="0" xfId="1" applyFont="1"/>
    <xf numFmtId="0" fontId="7" fillId="0" borderId="53" xfId="1" applyFont="1" applyBorder="1" applyAlignment="1">
      <alignment horizontal="center"/>
    </xf>
    <xf numFmtId="0" fontId="8" fillId="0" borderId="53" xfId="1" applyFont="1" applyBorder="1" applyAlignment="1">
      <alignment wrapText="1"/>
    </xf>
    <xf numFmtId="0" fontId="9" fillId="0" borderId="60" xfId="1" applyBorder="1" applyAlignment="1">
      <alignment horizontal="center"/>
    </xf>
    <xf numFmtId="49" fontId="3" fillId="0" borderId="60" xfId="1" applyNumberFormat="1" applyFont="1" applyBorder="1" applyAlignment="1">
      <alignment horizontal="left"/>
    </xf>
    <xf numFmtId="0" fontId="3" fillId="0" borderId="60" xfId="1" applyFont="1" applyBorder="1"/>
    <xf numFmtId="3" fontId="9" fillId="0" borderId="0" xfId="1" applyNumberFormat="1"/>
    <xf numFmtId="0" fontId="18" fillId="0" borderId="0" xfId="1" applyFont="1"/>
    <xf numFmtId="0" fontId="19" fillId="0" borderId="0" xfId="1" applyFont="1"/>
    <xf numFmtId="3" fontId="19" fillId="0" borderId="0" xfId="1" applyNumberFormat="1" applyFont="1" applyAlignment="1">
      <alignment horizontal="right"/>
    </xf>
    <xf numFmtId="4" fontId="19" fillId="0" borderId="0" xfId="1" applyNumberFormat="1" applyFont="1"/>
    <xf numFmtId="49" fontId="10" fillId="0" borderId="5" xfId="0" applyNumberFormat="1" applyFont="1" applyBorder="1"/>
    <xf numFmtId="49" fontId="8" fillId="0" borderId="53" xfId="1" applyNumberFormat="1" applyFont="1" applyBorder="1" applyAlignment="1">
      <alignment horizontal="left" vertical="top"/>
    </xf>
    <xf numFmtId="0" fontId="8" fillId="0" borderId="53" xfId="1" applyFont="1" applyBorder="1" applyAlignment="1">
      <alignment vertical="top" wrapText="1"/>
    </xf>
    <xf numFmtId="0" fontId="20" fillId="0" borderId="0" xfId="0" applyFont="1" applyAlignment="1" applyProtection="1">
      <alignment vertical="top" wrapText="1"/>
      <protection locked="0"/>
    </xf>
    <xf numFmtId="0" fontId="20" fillId="0" borderId="0" xfId="0" applyFont="1" applyAlignment="1">
      <alignment horizontal="left" vertical="center" wrapText="1"/>
    </xf>
    <xf numFmtId="0" fontId="7" fillId="0" borderId="53" xfId="1" applyFont="1" applyBorder="1" applyAlignment="1">
      <alignment horizontal="center" vertical="top"/>
    </xf>
    <xf numFmtId="0" fontId="9" fillId="0" borderId="60" xfId="1" applyBorder="1" applyAlignment="1">
      <alignment horizontal="center" vertical="top"/>
    </xf>
    <xf numFmtId="0" fontId="9" fillId="0" borderId="53" xfId="1" applyBorder="1" applyAlignment="1">
      <alignment horizontal="center" vertical="top"/>
    </xf>
    <xf numFmtId="49" fontId="17" fillId="0" borderId="53" xfId="1" applyNumberFormat="1" applyFont="1" applyBorder="1" applyAlignment="1">
      <alignment horizontal="center" vertical="top" shrinkToFit="1"/>
    </xf>
    <xf numFmtId="0" fontId="9" fillId="0" borderId="53" xfId="1" applyBorder="1" applyAlignment="1">
      <alignment horizontal="right" vertical="top"/>
    </xf>
    <xf numFmtId="4" fontId="17" fillId="0" borderId="53" xfId="1" applyNumberFormat="1" applyFont="1" applyBorder="1" applyAlignment="1">
      <alignment horizontal="right" vertical="top"/>
    </xf>
    <xf numFmtId="4" fontId="9" fillId="0" borderId="60" xfId="1" applyNumberFormat="1" applyBorder="1" applyAlignment="1">
      <alignment horizontal="right" vertical="top"/>
    </xf>
    <xf numFmtId="0" fontId="21" fillId="0" borderId="53" xfId="1" applyFont="1" applyBorder="1" applyAlignment="1">
      <alignment wrapText="1"/>
    </xf>
    <xf numFmtId="49" fontId="21" fillId="0" borderId="53" xfId="1" applyNumberFormat="1" applyFont="1" applyBorder="1" applyAlignment="1">
      <alignment horizontal="center" vertical="top" shrinkToFit="1"/>
    </xf>
    <xf numFmtId="4" fontId="21" fillId="0" borderId="53" xfId="1" applyNumberFormat="1" applyFont="1" applyBorder="1" applyAlignment="1">
      <alignment horizontal="right" vertical="top"/>
    </xf>
    <xf numFmtId="49" fontId="21" fillId="0" borderId="53" xfId="1" applyNumberFormat="1" applyFont="1" applyBorder="1" applyAlignment="1">
      <alignment horizontal="left" vertical="top"/>
    </xf>
    <xf numFmtId="4" fontId="5" fillId="0" borderId="60" xfId="1" applyNumberFormat="1" applyFont="1" applyBorder="1" applyAlignment="1">
      <alignment horizontal="right" vertical="top"/>
    </xf>
    <xf numFmtId="3" fontId="0" fillId="0" borderId="4" xfId="0" applyNumberFormat="1" applyBorder="1"/>
    <xf numFmtId="2" fontId="9" fillId="0" borderId="0" xfId="1" applyNumberFormat="1"/>
    <xf numFmtId="4" fontId="1" fillId="0" borderId="0" xfId="0" applyNumberFormat="1" applyFont="1" applyAlignment="1">
      <alignment horizontal="centerContinuous"/>
    </xf>
    <xf numFmtId="4" fontId="11" fillId="0" borderId="56" xfId="0" applyNumberFormat="1" applyFont="1" applyBorder="1" applyAlignment="1">
      <alignment horizontal="right"/>
    </xf>
    <xf numFmtId="4" fontId="11" fillId="0" borderId="31" xfId="0" applyNumberFormat="1" applyFont="1" applyBorder="1" applyAlignment="1">
      <alignment horizontal="right"/>
    </xf>
    <xf numFmtId="4" fontId="11" fillId="0" borderId="32" xfId="0" applyNumberFormat="1" applyFont="1" applyBorder="1" applyAlignment="1">
      <alignment horizontal="center"/>
    </xf>
    <xf numFmtId="2" fontId="0" fillId="0" borderId="12" xfId="0" applyNumberFormat="1" applyBorder="1"/>
    <xf numFmtId="4" fontId="17" fillId="3" borderId="53" xfId="1" applyNumberFormat="1" applyFont="1" applyFill="1" applyBorder="1" applyAlignment="1">
      <alignment horizontal="right" vertical="top"/>
    </xf>
    <xf numFmtId="4" fontId="17" fillId="4" borderId="53" xfId="1" applyNumberFormat="1" applyFont="1" applyFill="1" applyBorder="1" applyAlignment="1">
      <alignment horizontal="right" vertical="top"/>
    </xf>
    <xf numFmtId="165" fontId="7" fillId="0" borderId="33" xfId="2" applyNumberFormat="1" applyFont="1" applyBorder="1" applyAlignment="1">
      <alignment horizontal="right"/>
    </xf>
    <xf numFmtId="165" fontId="7" fillId="0" borderId="58" xfId="2" applyNumberFormat="1" applyFont="1" applyBorder="1" applyAlignment="1">
      <alignment horizontal="right"/>
    </xf>
    <xf numFmtId="165" fontId="7" fillId="0" borderId="20" xfId="2" applyNumberFormat="1" applyFont="1" applyBorder="1" applyAlignment="1">
      <alignment horizontal="right"/>
    </xf>
    <xf numFmtId="165" fontId="7" fillId="0" borderId="21" xfId="2" applyNumberFormat="1" applyFont="1" applyBorder="1" applyAlignment="1">
      <alignment horizontal="right"/>
    </xf>
    <xf numFmtId="165" fontId="0" fillId="0" borderId="36" xfId="2" applyNumberFormat="1" applyFont="1" applyBorder="1"/>
    <xf numFmtId="165" fontId="0" fillId="0" borderId="37" xfId="2" applyNumberFormat="1" applyFont="1" applyBorder="1"/>
    <xf numFmtId="165" fontId="7" fillId="0" borderId="6" xfId="0" applyNumberFormat="1" applyFont="1" applyBorder="1"/>
    <xf numFmtId="165" fontId="5" fillId="0" borderId="60" xfId="1" applyNumberFormat="1" applyFont="1" applyBorder="1" applyAlignment="1">
      <alignment horizontal="right" vertical="top"/>
    </xf>
    <xf numFmtId="165" fontId="7" fillId="0" borderId="53" xfId="0" applyNumberFormat="1" applyFont="1" applyBorder="1"/>
    <xf numFmtId="165" fontId="7" fillId="0" borderId="54" xfId="0" applyNumberFormat="1" applyFont="1" applyBorder="1"/>
    <xf numFmtId="165" fontId="5" fillId="0" borderId="50" xfId="0" applyNumberFormat="1" applyFont="1" applyBorder="1"/>
    <xf numFmtId="165" fontId="0" fillId="0" borderId="29" xfId="0" applyNumberFormat="1" applyBorder="1"/>
    <xf numFmtId="165" fontId="0" fillId="0" borderId="35" xfId="0" applyNumberFormat="1" applyBorder="1"/>
    <xf numFmtId="165" fontId="7" fillId="4" borderId="57" xfId="2" applyNumberFormat="1" applyFont="1" applyFill="1" applyBorder="1" applyAlignment="1">
      <alignment horizontal="right"/>
    </xf>
    <xf numFmtId="14" fontId="0" fillId="0" borderId="0" xfId="0" applyNumberFormat="1"/>
    <xf numFmtId="39" fontId="20" fillId="0" borderId="0" xfId="0" applyNumberFormat="1" applyFont="1" applyAlignment="1">
      <alignment horizontal="right" vertical="center"/>
    </xf>
    <xf numFmtId="0" fontId="0" fillId="0" borderId="0" xfId="0" applyAlignment="1">
      <alignment horizontal="left" wrapText="1"/>
    </xf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8" fillId="0" borderId="0" xfId="0" applyFont="1" applyAlignment="1">
      <alignment horizontal="left" vertical="top" wrapText="1"/>
    </xf>
    <xf numFmtId="0" fontId="9" fillId="0" borderId="42" xfId="1" applyBorder="1" applyAlignment="1">
      <alignment horizontal="center"/>
    </xf>
    <xf numFmtId="0" fontId="9" fillId="0" borderId="43" xfId="1" applyBorder="1" applyAlignment="1">
      <alignment horizontal="center"/>
    </xf>
    <xf numFmtId="0" fontId="9" fillId="0" borderId="46" xfId="1" applyBorder="1" applyAlignment="1">
      <alignment horizontal="center"/>
    </xf>
    <xf numFmtId="0" fontId="9" fillId="0" borderId="47" xfId="1" applyBorder="1" applyAlignment="1">
      <alignment horizontal="center"/>
    </xf>
    <xf numFmtId="0" fontId="9" fillId="0" borderId="48" xfId="1" applyBorder="1" applyAlignment="1">
      <alignment horizontal="left"/>
    </xf>
    <xf numFmtId="0" fontId="9" fillId="0" borderId="49" xfId="1" applyBorder="1" applyAlignment="1">
      <alignment horizontal="left"/>
    </xf>
    <xf numFmtId="165" fontId="5" fillId="0" borderId="37" xfId="2" applyNumberFormat="1" applyFont="1" applyBorder="1" applyAlignment="1">
      <alignment horizontal="right"/>
    </xf>
    <xf numFmtId="165" fontId="5" fillId="0" borderId="59" xfId="2" applyNumberFormat="1" applyFont="1" applyBorder="1" applyAlignment="1">
      <alignment horizontal="right"/>
    </xf>
    <xf numFmtId="0" fontId="3" fillId="0" borderId="61" xfId="1" applyFont="1" applyBorder="1" applyAlignment="1">
      <alignment horizontal="left"/>
    </xf>
    <xf numFmtId="0" fontId="3" fillId="0" borderId="44" xfId="1" applyFont="1" applyBorder="1" applyAlignment="1">
      <alignment horizontal="left"/>
    </xf>
    <xf numFmtId="0" fontId="3" fillId="0" borderId="45" xfId="1" applyFont="1" applyBorder="1" applyAlignment="1">
      <alignment horizontal="left"/>
    </xf>
    <xf numFmtId="0" fontId="13" fillId="0" borderId="0" xfId="1" applyFont="1" applyAlignment="1">
      <alignment horizontal="center"/>
    </xf>
    <xf numFmtId="49" fontId="9" fillId="0" borderId="46" xfId="1" applyNumberFormat="1" applyBorder="1" applyAlignment="1">
      <alignment horizontal="center"/>
    </xf>
    <xf numFmtId="0" fontId="9" fillId="0" borderId="48" xfId="1" applyBorder="1" applyAlignment="1">
      <alignment horizontal="center" shrinkToFit="1"/>
    </xf>
    <xf numFmtId="0" fontId="9" fillId="0" borderId="49" xfId="1" applyBorder="1" applyAlignment="1">
      <alignment horizontal="center" shrinkToFit="1"/>
    </xf>
  </cellXfs>
  <cellStyles count="3">
    <cellStyle name="Čárka" xfId="2" builtinId="3"/>
    <cellStyle name="Normální" xfId="0" builtinId="0"/>
    <cellStyle name="normální_POL.XLS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1"/>
  <dimension ref="A1:BE52"/>
  <sheetViews>
    <sheetView topLeftCell="A12" workbookViewId="0">
      <selection activeCell="F27" sqref="F27"/>
    </sheetView>
  </sheetViews>
  <sheetFormatPr defaultRowHeight="12.75" x14ac:dyDescent="0.2"/>
  <cols>
    <col min="1" max="1" width="2" customWidth="1"/>
    <col min="2" max="2" width="15" customWidth="1"/>
    <col min="3" max="3" width="15.85546875" customWidth="1"/>
    <col min="4" max="4" width="14.5703125" customWidth="1"/>
    <col min="5" max="5" width="12.5703125" customWidth="1"/>
    <col min="6" max="6" width="19.7109375" customWidth="1"/>
    <col min="7" max="7" width="14.140625" customWidth="1"/>
  </cols>
  <sheetData>
    <row r="1" spans="1:57" ht="21.75" customHeight="1" x14ac:dyDescent="0.25">
      <c r="A1" s="1" t="s">
        <v>0</v>
      </c>
      <c r="B1" s="2"/>
      <c r="C1" s="2"/>
      <c r="D1" s="2"/>
      <c r="E1" s="2"/>
      <c r="F1" s="2"/>
      <c r="G1" s="2"/>
    </row>
    <row r="2" spans="1:57" ht="15" customHeight="1" thickBot="1" x14ac:dyDescent="0.25"/>
    <row r="3" spans="1:57" ht="12.95" customHeight="1" x14ac:dyDescent="0.2">
      <c r="A3" s="3" t="s">
        <v>1</v>
      </c>
      <c r="B3" s="4"/>
      <c r="C3" s="5" t="s">
        <v>2</v>
      </c>
      <c r="D3" s="5"/>
      <c r="E3" s="5"/>
      <c r="F3" s="5" t="s">
        <v>3</v>
      </c>
      <c r="G3" s="6"/>
    </row>
    <row r="4" spans="1:57" ht="12.95" customHeight="1" x14ac:dyDescent="0.2">
      <c r="A4" s="7"/>
      <c r="B4" s="8"/>
      <c r="C4" s="9" t="s">
        <v>68</v>
      </c>
      <c r="D4" s="10"/>
      <c r="E4" s="10"/>
      <c r="G4" s="11"/>
    </row>
    <row r="5" spans="1:57" ht="12.95" customHeight="1" x14ac:dyDescent="0.2">
      <c r="A5" s="12" t="s">
        <v>5</v>
      </c>
      <c r="B5" s="13"/>
      <c r="C5" s="14" t="s">
        <v>6</v>
      </c>
      <c r="D5" s="14"/>
      <c r="E5" s="14"/>
      <c r="F5" s="15" t="s">
        <v>7</v>
      </c>
      <c r="G5" s="16"/>
    </row>
    <row r="6" spans="1:57" ht="12.95" customHeight="1" x14ac:dyDescent="0.2">
      <c r="A6" s="7"/>
      <c r="B6" s="8"/>
      <c r="C6" s="159" t="s">
        <v>107</v>
      </c>
      <c r="D6" s="160"/>
      <c r="E6" s="160"/>
      <c r="F6" s="160"/>
      <c r="G6" s="161"/>
    </row>
    <row r="7" spans="1:57" x14ac:dyDescent="0.2">
      <c r="A7" s="12" t="s">
        <v>8</v>
      </c>
      <c r="B7" s="14"/>
      <c r="C7" s="162"/>
      <c r="D7" s="163"/>
      <c r="E7" s="15" t="s">
        <v>9</v>
      </c>
      <c r="F7" s="14"/>
      <c r="G7" s="139">
        <v>0</v>
      </c>
    </row>
    <row r="8" spans="1:57" x14ac:dyDescent="0.2">
      <c r="A8" s="12" t="s">
        <v>10</v>
      </c>
      <c r="B8" s="14"/>
      <c r="C8" s="162" t="s">
        <v>76</v>
      </c>
      <c r="D8" s="163"/>
      <c r="E8" s="15" t="s">
        <v>11</v>
      </c>
      <c r="F8" s="14"/>
      <c r="G8" s="139">
        <f>IF(PocetMJ=0,,ROUND((#REF!+F29)/PocetMJ,1))</f>
        <v>0</v>
      </c>
    </row>
    <row r="9" spans="1:57" x14ac:dyDescent="0.2">
      <c r="A9" s="17" t="s">
        <v>12</v>
      </c>
      <c r="B9" s="18"/>
      <c r="C9" s="18"/>
      <c r="D9" s="18"/>
      <c r="E9" s="19" t="s">
        <v>13</v>
      </c>
      <c r="F9" s="18"/>
      <c r="G9" s="20"/>
    </row>
    <row r="10" spans="1:57" x14ac:dyDescent="0.2">
      <c r="A10" s="21" t="s">
        <v>14</v>
      </c>
      <c r="E10" s="22" t="s">
        <v>15</v>
      </c>
      <c r="F10" t="s">
        <v>113</v>
      </c>
      <c r="G10" s="11"/>
      <c r="BA10" s="23"/>
      <c r="BB10" s="23"/>
      <c r="BC10" s="23"/>
      <c r="BD10" s="23"/>
      <c r="BE10" s="23"/>
    </row>
    <row r="11" spans="1:57" x14ac:dyDescent="0.2">
      <c r="A11" s="21"/>
      <c r="E11" s="164"/>
      <c r="F11" s="165"/>
      <c r="G11" s="166"/>
    </row>
    <row r="12" spans="1:57" ht="28.5" customHeight="1" thickBot="1" x14ac:dyDescent="0.25">
      <c r="A12" s="24" t="s">
        <v>16</v>
      </c>
      <c r="B12" s="25"/>
      <c r="C12" s="25"/>
      <c r="D12" s="25"/>
      <c r="E12" s="26"/>
      <c r="F12" s="26"/>
      <c r="G12" s="27"/>
    </row>
    <row r="13" spans="1:57" ht="17.25" customHeight="1" thickBot="1" x14ac:dyDescent="0.25">
      <c r="A13" s="28" t="s">
        <v>17</v>
      </c>
      <c r="B13" s="29"/>
      <c r="C13" s="30"/>
      <c r="D13" s="31" t="s">
        <v>18</v>
      </c>
      <c r="E13" s="32"/>
      <c r="F13" s="32"/>
      <c r="G13" s="30"/>
    </row>
    <row r="14" spans="1:57" ht="15.95" customHeight="1" x14ac:dyDescent="0.2">
      <c r="A14" s="33"/>
      <c r="B14" s="34" t="s">
        <v>19</v>
      </c>
      <c r="C14" s="153">
        <f>Dodavka</f>
        <v>0</v>
      </c>
      <c r="D14" s="35" t="str">
        <f>Rekapitulace!A13</f>
        <v>Mimostaveništní doprava</v>
      </c>
      <c r="E14" s="36"/>
      <c r="F14" s="37"/>
      <c r="G14" s="153">
        <f>Rekapitulace!I13</f>
        <v>7373.0240000000003</v>
      </c>
    </row>
    <row r="15" spans="1:57" ht="15.95" customHeight="1" x14ac:dyDescent="0.2">
      <c r="A15" s="33" t="s">
        <v>20</v>
      </c>
      <c r="B15" s="34" t="s">
        <v>21</v>
      </c>
      <c r="C15" s="153">
        <f>Mont</f>
        <v>0</v>
      </c>
      <c r="D15" s="17" t="str">
        <f>Rekapitulace!A14</f>
        <v>Provozní vlivy</v>
      </c>
      <c r="E15" s="38"/>
      <c r="F15" s="39"/>
      <c r="G15" s="153">
        <f>Rekapitulace!I14</f>
        <v>7373.0240000000003</v>
      </c>
    </row>
    <row r="16" spans="1:57" ht="15.95" customHeight="1" x14ac:dyDescent="0.2">
      <c r="A16" s="33" t="s">
        <v>22</v>
      </c>
      <c r="B16" s="34" t="s">
        <v>23</v>
      </c>
      <c r="C16" s="153">
        <f>HSV</f>
        <v>0</v>
      </c>
      <c r="D16" s="17" t="str">
        <f>Rekapitulace!A15</f>
        <v>Práce na kulturních památkách</v>
      </c>
      <c r="E16" s="38"/>
      <c r="F16" s="39"/>
      <c r="G16" s="153">
        <f>Rekapitulace!I15</f>
        <v>18432.560000000001</v>
      </c>
    </row>
    <row r="17" spans="1:7" ht="15.95" customHeight="1" x14ac:dyDescent="0.2">
      <c r="A17" s="40" t="s">
        <v>24</v>
      </c>
      <c r="B17" s="34" t="s">
        <v>25</v>
      </c>
      <c r="C17" s="153">
        <f>PSV</f>
        <v>737302.4</v>
      </c>
      <c r="D17" s="17"/>
      <c r="E17" s="38"/>
      <c r="F17" s="39"/>
      <c r="G17" s="153"/>
    </row>
    <row r="18" spans="1:7" ht="15.95" customHeight="1" x14ac:dyDescent="0.2">
      <c r="A18" s="41" t="s">
        <v>26</v>
      </c>
      <c r="B18" s="34"/>
      <c r="C18" s="153" cm="1">
        <f t="array" ref="C18">SUM(ROUND(C14:C17,2))</f>
        <v>737302.4</v>
      </c>
      <c r="D18" s="42"/>
      <c r="E18" s="38"/>
      <c r="F18" s="39"/>
      <c r="G18" s="153"/>
    </row>
    <row r="19" spans="1:7" ht="15.95" customHeight="1" x14ac:dyDescent="0.2">
      <c r="A19" s="41"/>
      <c r="B19" s="34"/>
      <c r="C19" s="153"/>
      <c r="D19" s="17"/>
      <c r="E19" s="38"/>
      <c r="F19" s="39"/>
      <c r="G19" s="153"/>
    </row>
    <row r="20" spans="1:7" ht="15.95" customHeight="1" x14ac:dyDescent="0.2">
      <c r="A20" s="41" t="s">
        <v>27</v>
      </c>
      <c r="B20" s="34"/>
      <c r="C20" s="153">
        <f>HZS</f>
        <v>0</v>
      </c>
      <c r="D20" s="17"/>
      <c r="E20" s="38"/>
      <c r="F20" s="39"/>
      <c r="G20" s="153"/>
    </row>
    <row r="21" spans="1:7" ht="15.95" customHeight="1" x14ac:dyDescent="0.2">
      <c r="A21" s="21" t="s">
        <v>28</v>
      </c>
      <c r="C21" s="153">
        <f>ROUND(C18+C20,2)</f>
        <v>737302.4</v>
      </c>
      <c r="D21" s="17" t="s">
        <v>29</v>
      </c>
      <c r="E21" s="38"/>
      <c r="F21" s="39"/>
      <c r="G21" s="153">
        <v>0</v>
      </c>
    </row>
    <row r="22" spans="1:7" ht="15.95" customHeight="1" thickBot="1" x14ac:dyDescent="0.25">
      <c r="A22" s="17" t="s">
        <v>30</v>
      </c>
      <c r="B22" s="18"/>
      <c r="C22" s="154">
        <f>ROUND(C21+G22,2)</f>
        <v>770481</v>
      </c>
      <c r="D22" s="43" t="s">
        <v>31</v>
      </c>
      <c r="E22" s="44"/>
      <c r="F22" s="45"/>
      <c r="G22" s="153" cm="1">
        <f t="array" ref="G22">SUM(ROUND(G14:G21,2))</f>
        <v>33178.600000000006</v>
      </c>
    </row>
    <row r="23" spans="1:7" x14ac:dyDescent="0.2">
      <c r="A23" s="3" t="s">
        <v>32</v>
      </c>
      <c r="B23" s="5"/>
      <c r="C23" s="46" t="s">
        <v>33</v>
      </c>
      <c r="D23" s="5"/>
      <c r="E23" s="46" t="s">
        <v>34</v>
      </c>
      <c r="F23" s="5"/>
      <c r="G23" s="133"/>
    </row>
    <row r="24" spans="1:7" x14ac:dyDescent="0.2">
      <c r="A24" s="12"/>
      <c r="B24" s="14"/>
      <c r="C24" s="15" t="s">
        <v>35</v>
      </c>
      <c r="D24" s="14" t="s">
        <v>114</v>
      </c>
      <c r="E24" s="15" t="s">
        <v>35</v>
      </c>
      <c r="F24" s="14"/>
      <c r="G24" s="16"/>
    </row>
    <row r="25" spans="1:7" x14ac:dyDescent="0.2">
      <c r="A25" s="21" t="s">
        <v>36</v>
      </c>
      <c r="B25" s="47"/>
      <c r="C25" s="22" t="s">
        <v>36</v>
      </c>
      <c r="D25" s="156">
        <v>45512</v>
      </c>
      <c r="E25" s="22" t="s">
        <v>36</v>
      </c>
      <c r="G25" s="11"/>
    </row>
    <row r="26" spans="1:7" x14ac:dyDescent="0.2">
      <c r="A26" s="21"/>
      <c r="B26" s="48"/>
      <c r="C26" s="22" t="s">
        <v>37</v>
      </c>
      <c r="E26" s="22" t="s">
        <v>38</v>
      </c>
      <c r="G26" s="11"/>
    </row>
    <row r="27" spans="1:7" x14ac:dyDescent="0.2">
      <c r="A27" s="21"/>
      <c r="C27" s="22"/>
      <c r="E27" s="22"/>
      <c r="G27" s="11"/>
    </row>
    <row r="28" spans="1:7" ht="97.5" customHeight="1" x14ac:dyDescent="0.2">
      <c r="A28" s="21"/>
      <c r="C28" s="22"/>
      <c r="E28" s="22"/>
      <c r="G28" s="11"/>
    </row>
    <row r="29" spans="1:7" x14ac:dyDescent="0.2">
      <c r="A29" s="12" t="s">
        <v>39</v>
      </c>
      <c r="B29" s="14"/>
      <c r="C29" s="49">
        <v>21</v>
      </c>
      <c r="D29" s="14" t="s">
        <v>40</v>
      </c>
      <c r="E29" s="15"/>
      <c r="F29" s="50">
        <f>C22</f>
        <v>770481</v>
      </c>
      <c r="G29" s="16"/>
    </row>
    <row r="30" spans="1:7" x14ac:dyDescent="0.2">
      <c r="A30" s="12" t="s">
        <v>41</v>
      </c>
      <c r="B30" s="14"/>
      <c r="C30" s="49">
        <v>21</v>
      </c>
      <c r="D30" s="14" t="s">
        <v>40</v>
      </c>
      <c r="E30" s="15"/>
      <c r="F30" s="51">
        <f>ROUND(C22*0.21,2)</f>
        <v>161801.01</v>
      </c>
      <c r="G30" s="20"/>
    </row>
    <row r="31" spans="1:7" s="57" customFormat="1" ht="19.5" customHeight="1" thickBot="1" x14ac:dyDescent="0.3">
      <c r="A31" s="52" t="s">
        <v>42</v>
      </c>
      <c r="B31" s="53"/>
      <c r="C31" s="53"/>
      <c r="D31" s="53"/>
      <c r="E31" s="54"/>
      <c r="F31" s="55" cm="1">
        <f t="array" ref="F31">SUM(ROUND(F29:F30,2))</f>
        <v>932282.01</v>
      </c>
      <c r="G31" s="56"/>
    </row>
    <row r="33" spans="1:9" x14ac:dyDescent="0.2">
      <c r="A33" t="s">
        <v>43</v>
      </c>
      <c r="H33" t="s">
        <v>4</v>
      </c>
    </row>
    <row r="34" spans="1:9" ht="14.25" customHeight="1" x14ac:dyDescent="0.2">
      <c r="B34" s="167" t="s">
        <v>108</v>
      </c>
      <c r="C34" s="167"/>
      <c r="D34" s="167"/>
      <c r="E34" s="167"/>
      <c r="F34" s="167"/>
      <c r="G34" s="167"/>
      <c r="H34" t="s">
        <v>4</v>
      </c>
    </row>
    <row r="35" spans="1:9" ht="12.75" customHeight="1" x14ac:dyDescent="0.2">
      <c r="A35" s="58"/>
      <c r="B35" s="167"/>
      <c r="C35" s="167"/>
      <c r="D35" s="167"/>
      <c r="E35" s="167"/>
      <c r="F35" s="167"/>
      <c r="G35" s="167"/>
      <c r="H35" t="s">
        <v>4</v>
      </c>
    </row>
    <row r="36" spans="1:9" x14ac:dyDescent="0.2">
      <c r="A36" s="58"/>
      <c r="B36" s="167"/>
      <c r="C36" s="167"/>
      <c r="D36" s="167"/>
      <c r="E36" s="167"/>
      <c r="F36" s="167"/>
      <c r="G36" s="167"/>
      <c r="H36" t="s">
        <v>4</v>
      </c>
    </row>
    <row r="37" spans="1:9" x14ac:dyDescent="0.2">
      <c r="A37" s="58"/>
      <c r="B37" s="167"/>
      <c r="C37" s="167"/>
      <c r="D37" s="167"/>
      <c r="E37" s="167"/>
      <c r="F37" s="167"/>
      <c r="G37" s="167"/>
      <c r="H37" t="s">
        <v>4</v>
      </c>
      <c r="I37" t="s">
        <v>106</v>
      </c>
    </row>
    <row r="38" spans="1:9" x14ac:dyDescent="0.2">
      <c r="A38" s="58"/>
      <c r="B38" s="167"/>
      <c r="C38" s="167"/>
      <c r="D38" s="167"/>
      <c r="E38" s="167"/>
      <c r="F38" s="167"/>
      <c r="G38" s="167"/>
      <c r="H38" t="s">
        <v>4</v>
      </c>
    </row>
    <row r="39" spans="1:9" x14ac:dyDescent="0.2">
      <c r="A39" s="58"/>
      <c r="B39" s="167"/>
      <c r="C39" s="167"/>
      <c r="D39" s="167"/>
      <c r="E39" s="167"/>
      <c r="F39" s="167"/>
      <c r="G39" s="167"/>
      <c r="H39" t="s">
        <v>4</v>
      </c>
    </row>
    <row r="40" spans="1:9" x14ac:dyDescent="0.2">
      <c r="A40" s="58"/>
      <c r="B40" s="167"/>
      <c r="C40" s="167"/>
      <c r="D40" s="167"/>
      <c r="E40" s="167"/>
      <c r="F40" s="167"/>
      <c r="G40" s="167"/>
      <c r="H40" t="s">
        <v>4</v>
      </c>
    </row>
    <row r="41" spans="1:9" x14ac:dyDescent="0.2">
      <c r="A41" s="58"/>
      <c r="B41" s="167"/>
      <c r="C41" s="167"/>
      <c r="D41" s="167"/>
      <c r="E41" s="167"/>
      <c r="F41" s="167"/>
      <c r="G41" s="167"/>
      <c r="H41" t="s">
        <v>4</v>
      </c>
    </row>
    <row r="42" spans="1:9" ht="3" customHeight="1" x14ac:dyDescent="0.2">
      <c r="A42" s="58"/>
      <c r="B42" s="167"/>
      <c r="C42" s="167"/>
      <c r="D42" s="167"/>
      <c r="E42" s="167"/>
      <c r="F42" s="167"/>
      <c r="G42" s="167"/>
      <c r="H42" t="s">
        <v>4</v>
      </c>
    </row>
    <row r="43" spans="1:9" x14ac:dyDescent="0.2">
      <c r="B43" s="158"/>
      <c r="C43" s="158"/>
      <c r="D43" s="158"/>
      <c r="E43" s="158"/>
      <c r="F43" s="158"/>
      <c r="G43" s="158"/>
    </row>
    <row r="44" spans="1:9" x14ac:dyDescent="0.2">
      <c r="B44" s="158"/>
      <c r="C44" s="158"/>
      <c r="D44" s="158"/>
      <c r="E44" s="158"/>
      <c r="F44" s="158"/>
      <c r="G44" s="158"/>
    </row>
    <row r="45" spans="1:9" x14ac:dyDescent="0.2">
      <c r="B45" s="158"/>
      <c r="C45" s="158"/>
      <c r="D45" s="158"/>
      <c r="E45" s="158"/>
      <c r="F45" s="158"/>
      <c r="G45" s="158"/>
    </row>
    <row r="46" spans="1:9" x14ac:dyDescent="0.2">
      <c r="B46" s="158"/>
      <c r="C46" s="158"/>
      <c r="D46" s="158"/>
      <c r="E46" s="158"/>
      <c r="F46" s="158"/>
      <c r="G46" s="158"/>
    </row>
    <row r="47" spans="1:9" x14ac:dyDescent="0.2">
      <c r="B47" s="158"/>
      <c r="C47" s="158"/>
      <c r="D47" s="158"/>
      <c r="E47" s="158"/>
      <c r="F47" s="158"/>
      <c r="G47" s="158"/>
    </row>
    <row r="48" spans="1:9" x14ac:dyDescent="0.2">
      <c r="B48" s="158"/>
      <c r="C48" s="158"/>
      <c r="D48" s="158"/>
      <c r="E48" s="158"/>
      <c r="F48" s="158"/>
      <c r="G48" s="158"/>
    </row>
    <row r="49" spans="2:7" x14ac:dyDescent="0.2">
      <c r="B49" s="158"/>
      <c r="C49" s="158"/>
      <c r="D49" s="158"/>
      <c r="E49" s="158"/>
      <c r="F49" s="158"/>
      <c r="G49" s="158"/>
    </row>
    <row r="50" spans="2:7" x14ac:dyDescent="0.2">
      <c r="B50" s="158"/>
      <c r="C50" s="158"/>
      <c r="D50" s="158"/>
      <c r="E50" s="158"/>
      <c r="F50" s="158"/>
      <c r="G50" s="158"/>
    </row>
    <row r="51" spans="2:7" x14ac:dyDescent="0.2">
      <c r="B51" s="158"/>
      <c r="C51" s="158"/>
      <c r="D51" s="158"/>
      <c r="E51" s="158"/>
      <c r="F51" s="158"/>
      <c r="G51" s="158"/>
    </row>
    <row r="52" spans="2:7" x14ac:dyDescent="0.2">
      <c r="B52" s="158"/>
      <c r="C52" s="158"/>
      <c r="D52" s="158"/>
      <c r="E52" s="158"/>
      <c r="F52" s="158"/>
      <c r="G52" s="158"/>
    </row>
  </sheetData>
  <mergeCells count="15">
    <mergeCell ref="B51:G51"/>
    <mergeCell ref="B52:G52"/>
    <mergeCell ref="C6:G6"/>
    <mergeCell ref="B45:G45"/>
    <mergeCell ref="B46:G46"/>
    <mergeCell ref="B47:G47"/>
    <mergeCell ref="B48:G48"/>
    <mergeCell ref="B49:G49"/>
    <mergeCell ref="B50:G50"/>
    <mergeCell ref="C7:D7"/>
    <mergeCell ref="C8:D8"/>
    <mergeCell ref="E11:G11"/>
    <mergeCell ref="B34:G42"/>
    <mergeCell ref="B43:G43"/>
    <mergeCell ref="B44:G44"/>
  </mergeCells>
  <pageMargins left="0.59055118110236227" right="0.39370078740157483" top="0.98425196850393704" bottom="0.98425196850393704" header="0.51181102362204722" footer="0.51181102362204722"/>
  <pageSetup paperSize="9" orientation="portrait" verticalDpi="300" r:id="rId1"/>
  <headerFooter alignWithMargins="0">
    <oddFooter>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1"/>
  <dimension ref="A1:BE67"/>
  <sheetViews>
    <sheetView workbookViewId="0">
      <selection activeCell="F16" sqref="F16"/>
    </sheetView>
  </sheetViews>
  <sheetFormatPr defaultRowHeight="12.75" x14ac:dyDescent="0.2"/>
  <cols>
    <col min="1" max="1" width="5.85546875" customWidth="1"/>
    <col min="2" max="2" width="6.140625" customWidth="1"/>
    <col min="3" max="3" width="11.42578125" customWidth="1"/>
    <col min="4" max="4" width="15.85546875" customWidth="1"/>
    <col min="5" max="5" width="11.28515625" customWidth="1"/>
    <col min="6" max="6" width="13.140625" bestFit="1" customWidth="1"/>
    <col min="7" max="7" width="12.85546875" bestFit="1" customWidth="1"/>
    <col min="8" max="8" width="11.140625" customWidth="1"/>
    <col min="9" max="9" width="11.85546875" bestFit="1" customWidth="1"/>
  </cols>
  <sheetData>
    <row r="1" spans="1:57" ht="13.5" thickTop="1" x14ac:dyDescent="0.2">
      <c r="A1" s="168" t="s">
        <v>5</v>
      </c>
      <c r="B1" s="169"/>
      <c r="C1" s="59" t="str">
        <f>CONCATENATE(cislostavby," ",nazevstavby)</f>
        <v xml:space="preserve"> Oprava oken 4. NP objektu Ústeckého inspektorátu ČŠI</v>
      </c>
      <c r="D1" s="60"/>
      <c r="E1" s="61"/>
      <c r="F1" s="60"/>
      <c r="G1" s="60"/>
      <c r="H1" s="62"/>
      <c r="I1" s="63"/>
    </row>
    <row r="2" spans="1:57" ht="13.5" thickBot="1" x14ac:dyDescent="0.25">
      <c r="A2" s="170" t="s">
        <v>1</v>
      </c>
      <c r="B2" s="171"/>
      <c r="C2" s="64" t="str">
        <f>CONCATENATE(cisloobjektu," ",nazevobjektu)</f>
        <v xml:space="preserve"> ČŠI - Ústí nad Labem</v>
      </c>
      <c r="D2" s="65"/>
      <c r="E2" s="66"/>
      <c r="F2" s="65"/>
      <c r="G2" s="172"/>
      <c r="H2" s="172"/>
      <c r="I2" s="173"/>
    </row>
    <row r="3" spans="1:57" ht="13.5" thickTop="1" x14ac:dyDescent="0.2"/>
    <row r="4" spans="1:57" ht="19.5" customHeight="1" x14ac:dyDescent="0.25">
      <c r="A4" s="67" t="s">
        <v>44</v>
      </c>
      <c r="B4" s="1"/>
      <c r="C4" s="1"/>
      <c r="D4" s="1"/>
      <c r="E4" s="1"/>
      <c r="F4" s="1"/>
      <c r="G4" s="1"/>
      <c r="H4" s="1"/>
      <c r="I4" s="1"/>
    </row>
    <row r="5" spans="1:57" ht="13.5" thickBot="1" x14ac:dyDescent="0.25"/>
    <row r="6" spans="1:57" ht="13.5" thickBot="1" x14ac:dyDescent="0.25">
      <c r="A6" s="68"/>
      <c r="B6" s="69" t="s">
        <v>45</v>
      </c>
      <c r="C6" s="69"/>
      <c r="D6" s="70"/>
      <c r="E6" s="71" t="s">
        <v>46</v>
      </c>
      <c r="F6" s="72" t="s">
        <v>47</v>
      </c>
      <c r="G6" s="72" t="s">
        <v>48</v>
      </c>
      <c r="H6" s="72" t="s">
        <v>49</v>
      </c>
      <c r="I6" s="73" t="s">
        <v>27</v>
      </c>
    </row>
    <row r="7" spans="1:57" ht="13.5" thickBot="1" x14ac:dyDescent="0.25">
      <c r="A7" s="116" t="str">
        <f>Položky!B7</f>
        <v>783</v>
      </c>
      <c r="B7" s="74" t="str">
        <f>Položky!C7</f>
        <v>Nátěry, oprava oken 4. NP</v>
      </c>
      <c r="D7" s="75"/>
      <c r="E7" s="148">
        <f>Položky!BA41</f>
        <v>0</v>
      </c>
      <c r="F7" s="149">
        <f>Položky!G41</f>
        <v>737302.4</v>
      </c>
      <c r="G7" s="150">
        <f>Položky!BC41</f>
        <v>0</v>
      </c>
      <c r="H7" s="150">
        <f>Položky!BD41</f>
        <v>0</v>
      </c>
      <c r="I7" s="151">
        <f>Položky!BE41</f>
        <v>0</v>
      </c>
    </row>
    <row r="8" spans="1:57" s="78" customFormat="1" ht="13.5" thickBot="1" x14ac:dyDescent="0.25">
      <c r="A8" s="76"/>
      <c r="B8" s="69" t="s">
        <v>50</v>
      </c>
      <c r="C8" s="69"/>
      <c r="D8" s="77"/>
      <c r="E8" s="152" cm="1">
        <f t="array" ref="E8">SUM(ROUND(E7:E7,2))</f>
        <v>0</v>
      </c>
      <c r="F8" s="152" cm="1">
        <f t="array" ref="F8">SUM(ROUND(F7:F7,2))</f>
        <v>737302.4</v>
      </c>
      <c r="G8" s="152" cm="1">
        <f t="array" ref="G8">SUM(ROUND(G7:G7,2))</f>
        <v>0</v>
      </c>
      <c r="H8" s="152" cm="1">
        <f t="array" ref="H8">SUM(ROUND(H7:H7,2))</f>
        <v>0</v>
      </c>
      <c r="I8" s="152" cm="1">
        <f t="array" ref="I8">SUM(ROUND(I7:I7,2))</f>
        <v>0</v>
      </c>
    </row>
    <row r="9" spans="1:57" x14ac:dyDescent="0.2">
      <c r="E9" s="92"/>
      <c r="F9" s="92"/>
      <c r="G9" s="92"/>
      <c r="H9" s="92"/>
      <c r="I9" s="92"/>
    </row>
    <row r="10" spans="1:57" ht="19.5" customHeight="1" x14ac:dyDescent="0.25">
      <c r="A10" s="1" t="s">
        <v>51</v>
      </c>
      <c r="B10" s="1"/>
      <c r="C10" s="1"/>
      <c r="D10" s="1"/>
      <c r="E10" s="135"/>
      <c r="F10" s="135"/>
      <c r="G10" s="135"/>
      <c r="H10" s="135"/>
      <c r="I10" s="135"/>
      <c r="BA10" s="23"/>
      <c r="BB10" s="23"/>
      <c r="BC10" s="23"/>
      <c r="BD10" s="23"/>
      <c r="BE10" s="23"/>
    </row>
    <row r="11" spans="1:57" ht="13.5" thickBot="1" x14ac:dyDescent="0.25">
      <c r="E11" s="92"/>
      <c r="F11" s="92"/>
      <c r="G11" s="92"/>
      <c r="H11" s="92"/>
      <c r="I11" s="92"/>
    </row>
    <row r="12" spans="1:57" x14ac:dyDescent="0.2">
      <c r="A12" s="79" t="s">
        <v>52</v>
      </c>
      <c r="B12" s="80"/>
      <c r="C12" s="80"/>
      <c r="D12" s="81"/>
      <c r="E12" s="136" t="s">
        <v>53</v>
      </c>
      <c r="F12" s="137" t="s">
        <v>54</v>
      </c>
      <c r="G12" s="138" t="s">
        <v>55</v>
      </c>
      <c r="H12" s="82"/>
      <c r="I12" s="83" t="s">
        <v>53</v>
      </c>
    </row>
    <row r="13" spans="1:57" x14ac:dyDescent="0.2">
      <c r="A13" s="84" t="s">
        <v>73</v>
      </c>
      <c r="B13" s="85"/>
      <c r="C13" s="85"/>
      <c r="D13" s="86"/>
      <c r="E13" s="142"/>
      <c r="F13" s="155">
        <v>1</v>
      </c>
      <c r="G13" s="143">
        <f>CHOOSE(BA13+1,HSV+PSV,HSV+PSV+Mont,HSV+PSV+Dodavka+Mont,HSV,PSV,Mont,Dodavka,Mont+Dodavka,0)</f>
        <v>737302.4</v>
      </c>
      <c r="H13" s="144"/>
      <c r="I13" s="145">
        <f>E13+F13*G13/100</f>
        <v>7373.0240000000003</v>
      </c>
      <c r="BA13">
        <v>0</v>
      </c>
    </row>
    <row r="14" spans="1:57" x14ac:dyDescent="0.2">
      <c r="A14" s="84" t="s">
        <v>74</v>
      </c>
      <c r="B14" s="85"/>
      <c r="C14" s="85"/>
      <c r="D14" s="86"/>
      <c r="E14" s="142"/>
      <c r="F14" s="155">
        <v>1</v>
      </c>
      <c r="G14" s="143">
        <f>CHOOSE(BA14+1,HSV+PSV,HSV+PSV+Mont,HSV+PSV+Dodavka+Mont,HSV,PSV,Mont,Dodavka,Mont+Dodavka,0)</f>
        <v>737302.4</v>
      </c>
      <c r="H14" s="144"/>
      <c r="I14" s="145">
        <f>E14+F14*G14/100</f>
        <v>7373.0240000000003</v>
      </c>
      <c r="BA14">
        <v>0</v>
      </c>
    </row>
    <row r="15" spans="1:57" x14ac:dyDescent="0.2">
      <c r="A15" s="84" t="s">
        <v>75</v>
      </c>
      <c r="B15" s="85"/>
      <c r="C15" s="85"/>
      <c r="D15" s="86"/>
      <c r="E15" s="142"/>
      <c r="F15" s="155">
        <v>2.5</v>
      </c>
      <c r="G15" s="143">
        <f>CHOOSE(BA15+1,HSV+PSV,HSV+PSV+Mont,HSV+PSV+Dodavka+Mont,HSV,PSV,Mont,Dodavka,Mont+Dodavka,0)</f>
        <v>737302.4</v>
      </c>
      <c r="H15" s="144"/>
      <c r="I15" s="145">
        <f>E15+F15*G15/100</f>
        <v>18432.560000000001</v>
      </c>
      <c r="BA15">
        <v>0</v>
      </c>
    </row>
    <row r="16" spans="1:57" ht="13.5" thickBot="1" x14ac:dyDescent="0.25">
      <c r="A16" s="43"/>
      <c r="B16" s="87" t="s">
        <v>56</v>
      </c>
      <c r="C16" s="88"/>
      <c r="D16" s="89"/>
      <c r="E16" s="146"/>
      <c r="F16" s="147"/>
      <c r="G16" s="147"/>
      <c r="H16" s="174" cm="1">
        <f t="array" ref="H16">SUM(ROUND(I13:I15,2))</f>
        <v>33178.600000000006</v>
      </c>
      <c r="I16" s="175"/>
    </row>
    <row r="18" spans="2:9" x14ac:dyDescent="0.2">
      <c r="B18" s="78"/>
      <c r="F18" s="90"/>
      <c r="G18" s="91"/>
      <c r="H18" s="91"/>
      <c r="I18" s="92"/>
    </row>
    <row r="19" spans="2:9" x14ac:dyDescent="0.2">
      <c r="F19" s="90"/>
      <c r="G19" s="91"/>
      <c r="H19" s="91"/>
      <c r="I19" s="92"/>
    </row>
    <row r="20" spans="2:9" x14ac:dyDescent="0.2">
      <c r="F20" s="90"/>
      <c r="G20" s="91"/>
      <c r="H20" s="91"/>
      <c r="I20" s="92"/>
    </row>
    <row r="21" spans="2:9" x14ac:dyDescent="0.2">
      <c r="F21" s="90"/>
      <c r="G21" s="91"/>
      <c r="H21" s="91"/>
      <c r="I21" s="92"/>
    </row>
    <row r="22" spans="2:9" x14ac:dyDescent="0.2">
      <c r="F22" s="90"/>
      <c r="G22" s="91"/>
      <c r="H22" s="91"/>
      <c r="I22" s="92"/>
    </row>
    <row r="23" spans="2:9" x14ac:dyDescent="0.2">
      <c r="F23" s="90"/>
      <c r="G23" s="91"/>
      <c r="H23" s="91"/>
      <c r="I23" s="92"/>
    </row>
    <row r="24" spans="2:9" x14ac:dyDescent="0.2">
      <c r="F24" s="90"/>
      <c r="G24" s="91"/>
      <c r="H24" s="91"/>
      <c r="I24" s="92"/>
    </row>
    <row r="25" spans="2:9" x14ac:dyDescent="0.2">
      <c r="F25" s="90"/>
      <c r="G25" s="91"/>
      <c r="H25" s="91"/>
      <c r="I25" s="92"/>
    </row>
    <row r="26" spans="2:9" x14ac:dyDescent="0.2">
      <c r="F26" s="90"/>
      <c r="G26" s="91"/>
      <c r="H26" s="91"/>
      <c r="I26" s="92"/>
    </row>
    <row r="27" spans="2:9" x14ac:dyDescent="0.2">
      <c r="F27" s="90"/>
      <c r="G27" s="91"/>
      <c r="H27" s="91"/>
      <c r="I27" s="92"/>
    </row>
    <row r="28" spans="2:9" x14ac:dyDescent="0.2">
      <c r="F28" s="90"/>
      <c r="G28" s="91"/>
      <c r="H28" s="91"/>
      <c r="I28" s="92"/>
    </row>
    <row r="29" spans="2:9" x14ac:dyDescent="0.2">
      <c r="F29" s="90"/>
      <c r="G29" s="91"/>
      <c r="H29" s="91"/>
      <c r="I29" s="92"/>
    </row>
    <row r="30" spans="2:9" x14ac:dyDescent="0.2">
      <c r="F30" s="90"/>
      <c r="G30" s="91"/>
      <c r="H30" s="91"/>
      <c r="I30" s="92"/>
    </row>
    <row r="31" spans="2:9" x14ac:dyDescent="0.2">
      <c r="F31" s="90"/>
      <c r="G31" s="91"/>
      <c r="H31" s="91"/>
      <c r="I31" s="92"/>
    </row>
    <row r="32" spans="2:9" x14ac:dyDescent="0.2">
      <c r="F32" s="90"/>
      <c r="G32" s="91"/>
      <c r="H32" s="91"/>
      <c r="I32" s="92"/>
    </row>
    <row r="33" spans="6:9" x14ac:dyDescent="0.2">
      <c r="F33" s="90"/>
      <c r="G33" s="91"/>
      <c r="H33" s="91"/>
      <c r="I33" s="92"/>
    </row>
    <row r="34" spans="6:9" x14ac:dyDescent="0.2">
      <c r="F34" s="90"/>
      <c r="G34" s="91"/>
      <c r="H34" s="91"/>
      <c r="I34" s="92"/>
    </row>
    <row r="35" spans="6:9" x14ac:dyDescent="0.2">
      <c r="F35" s="90"/>
      <c r="G35" s="91"/>
      <c r="H35" s="91"/>
      <c r="I35" s="92"/>
    </row>
    <row r="36" spans="6:9" x14ac:dyDescent="0.2">
      <c r="F36" s="90"/>
      <c r="G36" s="91"/>
      <c r="H36" s="91"/>
      <c r="I36" s="92"/>
    </row>
    <row r="37" spans="6:9" x14ac:dyDescent="0.2">
      <c r="F37" s="90"/>
      <c r="G37" s="91"/>
      <c r="H37" s="91"/>
      <c r="I37" s="92"/>
    </row>
    <row r="38" spans="6:9" x14ac:dyDescent="0.2">
      <c r="F38" s="90"/>
      <c r="G38" s="91"/>
      <c r="H38" s="91"/>
      <c r="I38" s="92"/>
    </row>
    <row r="39" spans="6:9" x14ac:dyDescent="0.2">
      <c r="F39" s="90"/>
      <c r="G39" s="91"/>
      <c r="H39" s="91"/>
      <c r="I39" s="92"/>
    </row>
    <row r="40" spans="6:9" x14ac:dyDescent="0.2">
      <c r="F40" s="90"/>
      <c r="G40" s="91"/>
      <c r="H40" s="91"/>
      <c r="I40" s="92"/>
    </row>
    <row r="41" spans="6:9" x14ac:dyDescent="0.2">
      <c r="F41" s="90"/>
      <c r="G41" s="91"/>
      <c r="H41" s="91"/>
      <c r="I41" s="92"/>
    </row>
    <row r="42" spans="6:9" x14ac:dyDescent="0.2">
      <c r="F42" s="90"/>
      <c r="G42" s="91"/>
      <c r="H42" s="91"/>
      <c r="I42" s="92"/>
    </row>
    <row r="43" spans="6:9" x14ac:dyDescent="0.2">
      <c r="F43" s="90"/>
      <c r="G43" s="91"/>
      <c r="H43" s="91"/>
      <c r="I43" s="92"/>
    </row>
    <row r="44" spans="6:9" x14ac:dyDescent="0.2">
      <c r="F44" s="90"/>
      <c r="G44" s="91"/>
      <c r="H44" s="91"/>
      <c r="I44" s="92"/>
    </row>
    <row r="45" spans="6:9" x14ac:dyDescent="0.2">
      <c r="F45" s="90"/>
      <c r="G45" s="91"/>
      <c r="H45" s="91"/>
      <c r="I45" s="92"/>
    </row>
    <row r="46" spans="6:9" x14ac:dyDescent="0.2">
      <c r="F46" s="90"/>
      <c r="G46" s="91"/>
      <c r="H46" s="91"/>
      <c r="I46" s="92"/>
    </row>
    <row r="47" spans="6:9" x14ac:dyDescent="0.2">
      <c r="F47" s="90"/>
      <c r="G47" s="91"/>
      <c r="H47" s="91"/>
      <c r="I47" s="92"/>
    </row>
    <row r="48" spans="6:9" x14ac:dyDescent="0.2">
      <c r="F48" s="90"/>
      <c r="G48" s="91"/>
      <c r="H48" s="91"/>
      <c r="I48" s="92"/>
    </row>
    <row r="49" spans="6:9" x14ac:dyDescent="0.2">
      <c r="F49" s="90"/>
      <c r="G49" s="91"/>
      <c r="H49" s="91"/>
      <c r="I49" s="92"/>
    </row>
    <row r="50" spans="6:9" x14ac:dyDescent="0.2">
      <c r="F50" s="90"/>
      <c r="G50" s="91"/>
      <c r="H50" s="91"/>
      <c r="I50" s="92"/>
    </row>
    <row r="51" spans="6:9" x14ac:dyDescent="0.2">
      <c r="F51" s="90"/>
      <c r="G51" s="91"/>
      <c r="H51" s="91"/>
      <c r="I51" s="92"/>
    </row>
    <row r="52" spans="6:9" x14ac:dyDescent="0.2">
      <c r="F52" s="90"/>
      <c r="G52" s="91"/>
      <c r="H52" s="91"/>
      <c r="I52" s="92"/>
    </row>
    <row r="53" spans="6:9" x14ac:dyDescent="0.2">
      <c r="F53" s="90"/>
      <c r="G53" s="91"/>
      <c r="H53" s="91"/>
      <c r="I53" s="92"/>
    </row>
    <row r="54" spans="6:9" x14ac:dyDescent="0.2">
      <c r="F54" s="90"/>
      <c r="G54" s="91"/>
      <c r="H54" s="91"/>
      <c r="I54" s="92"/>
    </row>
    <row r="55" spans="6:9" x14ac:dyDescent="0.2">
      <c r="F55" s="90"/>
      <c r="G55" s="91"/>
      <c r="H55" s="91"/>
      <c r="I55" s="92"/>
    </row>
    <row r="56" spans="6:9" x14ac:dyDescent="0.2">
      <c r="F56" s="90"/>
      <c r="G56" s="91"/>
      <c r="H56" s="91"/>
      <c r="I56" s="92"/>
    </row>
    <row r="57" spans="6:9" x14ac:dyDescent="0.2">
      <c r="F57" s="90"/>
      <c r="G57" s="91"/>
      <c r="H57" s="91"/>
      <c r="I57" s="92"/>
    </row>
    <row r="58" spans="6:9" x14ac:dyDescent="0.2">
      <c r="F58" s="90"/>
      <c r="G58" s="91"/>
      <c r="H58" s="91"/>
      <c r="I58" s="92"/>
    </row>
    <row r="59" spans="6:9" x14ac:dyDescent="0.2">
      <c r="F59" s="90"/>
      <c r="G59" s="91"/>
      <c r="H59" s="91"/>
      <c r="I59" s="92"/>
    </row>
    <row r="60" spans="6:9" x14ac:dyDescent="0.2">
      <c r="F60" s="90"/>
      <c r="G60" s="91"/>
      <c r="H60" s="91"/>
      <c r="I60" s="92"/>
    </row>
    <row r="61" spans="6:9" x14ac:dyDescent="0.2">
      <c r="F61" s="90"/>
      <c r="G61" s="91"/>
      <c r="H61" s="91"/>
      <c r="I61" s="92"/>
    </row>
    <row r="62" spans="6:9" x14ac:dyDescent="0.2">
      <c r="F62" s="90"/>
      <c r="G62" s="91"/>
      <c r="H62" s="91"/>
      <c r="I62" s="92"/>
    </row>
    <row r="63" spans="6:9" x14ac:dyDescent="0.2">
      <c r="F63" s="90"/>
      <c r="G63" s="91"/>
      <c r="H63" s="91"/>
      <c r="I63" s="92"/>
    </row>
    <row r="64" spans="6:9" x14ac:dyDescent="0.2">
      <c r="F64" s="90"/>
      <c r="G64" s="91"/>
      <c r="H64" s="91"/>
      <c r="I64" s="92"/>
    </row>
    <row r="65" spans="6:9" x14ac:dyDescent="0.2">
      <c r="F65" s="90"/>
      <c r="G65" s="91"/>
      <c r="H65" s="91"/>
      <c r="I65" s="92"/>
    </row>
    <row r="66" spans="6:9" x14ac:dyDescent="0.2">
      <c r="F66" s="90"/>
      <c r="G66" s="91"/>
      <c r="H66" s="91"/>
      <c r="I66" s="92"/>
    </row>
    <row r="67" spans="6:9" x14ac:dyDescent="0.2">
      <c r="F67" s="90"/>
      <c r="G67" s="91"/>
      <c r="H67" s="91"/>
      <c r="I67" s="92"/>
    </row>
  </sheetData>
  <mergeCells count="4">
    <mergeCell ref="A1:B1"/>
    <mergeCell ref="A2:B2"/>
    <mergeCell ref="G2:I2"/>
    <mergeCell ref="H16:I16"/>
  </mergeCells>
  <pageMargins left="0.59055118110236227" right="0.39370078740157483" top="0.98425196850393704" bottom="0.98425196850393704" header="0.51181102362204722" footer="0.51181102362204722"/>
  <pageSetup paperSize="9" orientation="portrait" horizontalDpi="300" verticalDpi="300" r:id="rId1"/>
  <headerFooter alignWithMargins="0">
    <oddFooter>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>
    <pageSetUpPr fitToPage="1"/>
  </sheetPr>
  <dimension ref="A1:CZ102"/>
  <sheetViews>
    <sheetView showGridLines="0" showZeros="0" tabSelected="1" zoomScale="96" zoomScaleNormal="100" workbookViewId="0">
      <selection activeCell="D37" sqref="D37"/>
    </sheetView>
  </sheetViews>
  <sheetFormatPr defaultColWidth="9.140625" defaultRowHeight="12.75" x14ac:dyDescent="0.2"/>
  <cols>
    <col min="1" max="1" width="3.85546875" style="93" customWidth="1"/>
    <col min="2" max="2" width="12" style="93" customWidth="1"/>
    <col min="3" max="3" width="41.5703125" style="93" customWidth="1"/>
    <col min="4" max="4" width="5.5703125" style="93" customWidth="1"/>
    <col min="5" max="5" width="7.85546875" style="98" customWidth="1"/>
    <col min="6" max="6" width="9.85546875" style="93" customWidth="1"/>
    <col min="7" max="7" width="13.85546875" style="93" customWidth="1"/>
    <col min="8" max="53" width="9.140625" style="93"/>
    <col min="54" max="54" width="9.5703125" style="93" bestFit="1" customWidth="1"/>
    <col min="55" max="16384" width="9.140625" style="93"/>
  </cols>
  <sheetData>
    <row r="1" spans="1:104" ht="15.75" x14ac:dyDescent="0.25">
      <c r="A1" s="179" t="s">
        <v>57</v>
      </c>
      <c r="B1" s="179"/>
      <c r="C1" s="179"/>
      <c r="D1" s="179"/>
      <c r="E1" s="179"/>
      <c r="F1" s="179"/>
      <c r="G1" s="179"/>
    </row>
    <row r="2" spans="1:104" ht="13.5" thickBot="1" x14ac:dyDescent="0.25">
      <c r="B2" s="94"/>
      <c r="C2" s="95"/>
      <c r="D2" s="95"/>
      <c r="E2" s="96"/>
      <c r="F2" s="95"/>
      <c r="G2" s="95"/>
    </row>
    <row r="3" spans="1:104" ht="13.5" thickTop="1" x14ac:dyDescent="0.2">
      <c r="A3" s="168" t="s">
        <v>5</v>
      </c>
      <c r="B3" s="169"/>
      <c r="C3" s="176" t="str">
        <f>CONCATENATE(cislostavby," ",nazevstavby)</f>
        <v xml:space="preserve"> Oprava oken 4. NP objektu Ústeckého inspektorátu ČŠI</v>
      </c>
      <c r="D3" s="177"/>
      <c r="E3" s="177"/>
      <c r="F3" s="177"/>
      <c r="G3" s="178"/>
    </row>
    <row r="4" spans="1:104" ht="13.5" thickBot="1" x14ac:dyDescent="0.25">
      <c r="A4" s="180" t="s">
        <v>1</v>
      </c>
      <c r="B4" s="171"/>
      <c r="C4" s="64" t="str">
        <f>CONCATENATE(cisloobjektu," ",nazevobjektu)</f>
        <v xml:space="preserve"> ČŠI - Ústí nad Labem</v>
      </c>
      <c r="D4" s="65"/>
      <c r="E4" s="181"/>
      <c r="F4" s="181"/>
      <c r="G4" s="182"/>
    </row>
    <row r="5" spans="1:104" ht="13.5" thickTop="1" x14ac:dyDescent="0.2">
      <c r="A5" s="97"/>
    </row>
    <row r="6" spans="1:104" x14ac:dyDescent="0.2">
      <c r="A6" s="99" t="s">
        <v>58</v>
      </c>
      <c r="B6" s="100" t="s">
        <v>59</v>
      </c>
      <c r="C6" s="100" t="s">
        <v>60</v>
      </c>
      <c r="D6" s="100" t="s">
        <v>61</v>
      </c>
      <c r="E6" s="100" t="s">
        <v>62</v>
      </c>
      <c r="F6" s="100" t="s">
        <v>63</v>
      </c>
      <c r="G6" s="101" t="s">
        <v>64</v>
      </c>
    </row>
    <row r="7" spans="1:104" x14ac:dyDescent="0.2">
      <c r="A7" s="102" t="s">
        <v>65</v>
      </c>
      <c r="B7" s="103" t="s">
        <v>70</v>
      </c>
      <c r="C7" s="104" t="s">
        <v>109</v>
      </c>
      <c r="D7" s="123"/>
      <c r="E7" s="125"/>
      <c r="F7" s="125"/>
      <c r="G7" s="125"/>
      <c r="O7" s="105">
        <v>1</v>
      </c>
      <c r="BB7" s="134"/>
    </row>
    <row r="8" spans="1:104" ht="22.5" x14ac:dyDescent="0.2">
      <c r="A8" s="121">
        <v>1</v>
      </c>
      <c r="B8" s="131" t="s">
        <v>71</v>
      </c>
      <c r="C8" s="128" t="s">
        <v>110</v>
      </c>
      <c r="D8" s="129" t="s">
        <v>66</v>
      </c>
      <c r="E8" s="130">
        <v>22</v>
      </c>
      <c r="F8" s="141">
        <f>G8/E8</f>
        <v>32869.638483681825</v>
      </c>
      <c r="G8" s="141">
        <f>SUM(G10:G23)</f>
        <v>723132.04664100008</v>
      </c>
      <c r="O8" s="105">
        <v>2</v>
      </c>
      <c r="AA8" s="93">
        <v>12</v>
      </c>
      <c r="AB8" s="93">
        <v>0</v>
      </c>
      <c r="AC8" s="93">
        <v>24</v>
      </c>
      <c r="AZ8" s="93">
        <v>2</v>
      </c>
      <c r="BA8" s="93">
        <f>IF(AZ8=1,G8,0)</f>
        <v>0</v>
      </c>
      <c r="BB8" s="134">
        <f>IF(AZ8=2,G8,0)</f>
        <v>723132.04664100008</v>
      </c>
      <c r="BC8" s="93">
        <f>IF(AZ8=3,G8,0)</f>
        <v>0</v>
      </c>
      <c r="BD8" s="93">
        <f>IF(AZ8=4,G8,0)</f>
        <v>0</v>
      </c>
      <c r="BE8" s="93">
        <f>IF(AZ8=5,G8,0)</f>
        <v>0</v>
      </c>
      <c r="CZ8" s="93">
        <v>2.5999999999999998E-4</v>
      </c>
    </row>
    <row r="9" spans="1:104" x14ac:dyDescent="0.2">
      <c r="A9" s="106"/>
      <c r="B9" s="117"/>
      <c r="C9" s="107" t="s">
        <v>91</v>
      </c>
      <c r="D9" s="124"/>
      <c r="E9" s="126"/>
      <c r="F9" s="126"/>
      <c r="G9" s="126"/>
      <c r="O9" s="105"/>
    </row>
    <row r="10" spans="1:104" x14ac:dyDescent="0.2">
      <c r="A10" s="106"/>
      <c r="B10" s="117" t="s">
        <v>84</v>
      </c>
      <c r="C10" s="107" t="s">
        <v>92</v>
      </c>
      <c r="D10" s="124" t="s">
        <v>69</v>
      </c>
      <c r="E10" s="126">
        <v>237.50200000000001</v>
      </c>
      <c r="F10" s="157">
        <f>91.29/100*97</f>
        <v>88.551299999999998</v>
      </c>
      <c r="G10" s="140">
        <f>E10*F10</f>
        <v>21031.110852599999</v>
      </c>
      <c r="O10" s="105"/>
    </row>
    <row r="11" spans="1:104" ht="21.75" customHeight="1" x14ac:dyDescent="0.2">
      <c r="A11" s="106"/>
      <c r="B11" s="117" t="s">
        <v>85</v>
      </c>
      <c r="C11" s="118" t="s">
        <v>93</v>
      </c>
      <c r="D11" s="124" t="s">
        <v>69</v>
      </c>
      <c r="E11" s="126">
        <v>163.24</v>
      </c>
      <c r="F11" s="157">
        <f>241.44/100*97</f>
        <v>234.1968</v>
      </c>
      <c r="G11" s="140">
        <f t="shared" ref="G11:G23" si="0">E11*F11</f>
        <v>38230.285631999999</v>
      </c>
      <c r="O11" s="105"/>
    </row>
    <row r="12" spans="1:104" x14ac:dyDescent="0.2">
      <c r="A12" s="106"/>
      <c r="B12" s="117" t="s">
        <v>86</v>
      </c>
      <c r="C12" s="119" t="s">
        <v>94</v>
      </c>
      <c r="D12" s="124" t="s">
        <v>69</v>
      </c>
      <c r="E12" s="126">
        <v>237.50200000000001</v>
      </c>
      <c r="F12" s="157">
        <f>4.08/100*97</f>
        <v>3.9576000000000002</v>
      </c>
      <c r="G12" s="140">
        <f t="shared" si="0"/>
        <v>939.93791520000013</v>
      </c>
      <c r="O12" s="105"/>
    </row>
    <row r="13" spans="1:104" ht="22.5" x14ac:dyDescent="0.2">
      <c r="A13" s="106"/>
      <c r="B13" s="117" t="s">
        <v>90</v>
      </c>
      <c r="C13" s="119" t="s">
        <v>95</v>
      </c>
      <c r="D13" s="124" t="s">
        <v>69</v>
      </c>
      <c r="E13" s="126">
        <v>237.50200000000001</v>
      </c>
      <c r="F13" s="157">
        <f>93.84/100*97</f>
        <v>91.024799999999999</v>
      </c>
      <c r="G13" s="140">
        <f t="shared" si="0"/>
        <v>21618.572049599999</v>
      </c>
      <c r="O13" s="105"/>
    </row>
    <row r="14" spans="1:104" ht="22.5" x14ac:dyDescent="0.2">
      <c r="A14" s="106"/>
      <c r="B14" s="117" t="s">
        <v>89</v>
      </c>
      <c r="C14" s="119" t="s">
        <v>96</v>
      </c>
      <c r="D14" s="124" t="s">
        <v>69</v>
      </c>
      <c r="E14" s="126">
        <v>237.50200000000001</v>
      </c>
      <c r="F14" s="157">
        <f>56.57/100*97</f>
        <v>54.872900000000001</v>
      </c>
      <c r="G14" s="140">
        <f t="shared" si="0"/>
        <v>13032.423495800002</v>
      </c>
      <c r="O14" s="105"/>
    </row>
    <row r="15" spans="1:104" ht="22.5" x14ac:dyDescent="0.2">
      <c r="A15" s="106"/>
      <c r="B15" s="117" t="s">
        <v>88</v>
      </c>
      <c r="C15" s="120" t="s">
        <v>97</v>
      </c>
      <c r="D15" s="124" t="s">
        <v>69</v>
      </c>
      <c r="E15" s="126">
        <v>143.08000000000001</v>
      </c>
      <c r="F15" s="157">
        <f>921.27/100*97</f>
        <v>893.63189999999997</v>
      </c>
      <c r="G15" s="140">
        <f t="shared" si="0"/>
        <v>127860.85225200001</v>
      </c>
      <c r="O15" s="105"/>
    </row>
    <row r="16" spans="1:104" ht="33.75" x14ac:dyDescent="0.2">
      <c r="A16" s="106"/>
      <c r="B16" s="117" t="s">
        <v>87</v>
      </c>
      <c r="C16" s="119" t="s">
        <v>98</v>
      </c>
      <c r="D16" s="124" t="s">
        <v>69</v>
      </c>
      <c r="E16" s="126">
        <v>237.50200000000001</v>
      </c>
      <c r="F16" s="157">
        <f>604.76/100*97</f>
        <v>586.61720000000003</v>
      </c>
      <c r="G16" s="140">
        <f t="shared" si="0"/>
        <v>139322.75823440001</v>
      </c>
      <c r="O16" s="105"/>
    </row>
    <row r="17" spans="1:104" ht="22.5" x14ac:dyDescent="0.2">
      <c r="A17" s="106"/>
      <c r="B17" s="117" t="s">
        <v>77</v>
      </c>
      <c r="C17" s="119" t="s">
        <v>99</v>
      </c>
      <c r="D17" s="124" t="s">
        <v>112</v>
      </c>
      <c r="E17" s="126">
        <v>116.16</v>
      </c>
      <c r="F17" s="157">
        <f>39.15/100*97</f>
        <v>37.975499999999997</v>
      </c>
      <c r="G17" s="140">
        <f t="shared" si="0"/>
        <v>4411.2340799999993</v>
      </c>
      <c r="O17" s="105"/>
    </row>
    <row r="18" spans="1:104" ht="22.5" x14ac:dyDescent="0.2">
      <c r="A18" s="106"/>
      <c r="B18" s="117" t="s">
        <v>78</v>
      </c>
      <c r="C18" s="120" t="s">
        <v>100</v>
      </c>
      <c r="D18" s="124" t="s">
        <v>69</v>
      </c>
      <c r="E18" s="126">
        <v>143.08000000000001</v>
      </c>
      <c r="F18" s="157">
        <f>431.01/100*97</f>
        <v>418.0797</v>
      </c>
      <c r="G18" s="140">
        <f t="shared" si="0"/>
        <v>59818.843476000009</v>
      </c>
      <c r="O18" s="105"/>
    </row>
    <row r="19" spans="1:104" ht="22.5" x14ac:dyDescent="0.2">
      <c r="A19" s="106"/>
      <c r="B19" s="117" t="s">
        <v>79</v>
      </c>
      <c r="C19" s="120" t="s">
        <v>101</v>
      </c>
      <c r="D19" s="124" t="s">
        <v>69</v>
      </c>
      <c r="E19" s="126">
        <v>237.50200000000001</v>
      </c>
      <c r="F19" s="157">
        <f>458.52/100*97</f>
        <v>444.76439999999997</v>
      </c>
      <c r="G19" s="140">
        <f t="shared" si="0"/>
        <v>105632.43452879999</v>
      </c>
      <c r="O19" s="105"/>
    </row>
    <row r="20" spans="1:104" ht="33.75" x14ac:dyDescent="0.2">
      <c r="A20" s="106"/>
      <c r="B20" s="117" t="s">
        <v>80</v>
      </c>
      <c r="C20" s="120" t="s">
        <v>102</v>
      </c>
      <c r="D20" s="124" t="s">
        <v>69</v>
      </c>
      <c r="E20" s="126">
        <v>237.50200000000001</v>
      </c>
      <c r="F20" s="157">
        <f>197.82/100*97</f>
        <v>191.8854</v>
      </c>
      <c r="G20" s="140">
        <f t="shared" si="0"/>
        <v>45573.1662708</v>
      </c>
      <c r="O20" s="105"/>
    </row>
    <row r="21" spans="1:104" ht="33.75" x14ac:dyDescent="0.2">
      <c r="A21" s="106"/>
      <c r="B21" s="117" t="s">
        <v>81</v>
      </c>
      <c r="C21" s="120" t="s">
        <v>103</v>
      </c>
      <c r="D21" s="124" t="s">
        <v>69</v>
      </c>
      <c r="E21" s="126">
        <v>237.50200000000001</v>
      </c>
      <c r="F21" s="157">
        <f>113.19/100*97</f>
        <v>109.79429999999999</v>
      </c>
      <c r="G21" s="140">
        <f t="shared" si="0"/>
        <v>26076.365838599999</v>
      </c>
      <c r="O21" s="105"/>
    </row>
    <row r="22" spans="1:104" ht="22.5" x14ac:dyDescent="0.2">
      <c r="A22" s="106"/>
      <c r="B22" s="117" t="s">
        <v>82</v>
      </c>
      <c r="C22" s="120" t="s">
        <v>104</v>
      </c>
      <c r="D22" s="124" t="s">
        <v>69</v>
      </c>
      <c r="E22" s="126">
        <v>237.50200000000001</v>
      </c>
      <c r="F22" s="157">
        <f>24.69/100*97</f>
        <v>23.949300000000001</v>
      </c>
      <c r="G22" s="140">
        <f t="shared" si="0"/>
        <v>5688.0066486000005</v>
      </c>
      <c r="O22" s="105"/>
    </row>
    <row r="23" spans="1:104" ht="13.5" customHeight="1" x14ac:dyDescent="0.2">
      <c r="A23" s="106"/>
      <c r="B23" s="117" t="s">
        <v>83</v>
      </c>
      <c r="C23" s="120" t="s">
        <v>105</v>
      </c>
      <c r="D23" s="124" t="s">
        <v>69</v>
      </c>
      <c r="E23" s="126">
        <v>237.50200000000001</v>
      </c>
      <c r="F23" s="157">
        <f>494.39/100*97</f>
        <v>479.55830000000003</v>
      </c>
      <c r="G23" s="140">
        <f t="shared" si="0"/>
        <v>113896.05536660001</v>
      </c>
      <c r="O23" s="105"/>
    </row>
    <row r="24" spans="1:104" x14ac:dyDescent="0.2">
      <c r="A24" s="106"/>
      <c r="B24" s="117"/>
      <c r="C24" s="107"/>
      <c r="D24" s="124"/>
      <c r="E24" s="126"/>
      <c r="F24" s="126"/>
      <c r="G24" s="126"/>
      <c r="O24" s="105"/>
    </row>
    <row r="25" spans="1:104" ht="22.5" x14ac:dyDescent="0.2">
      <c r="A25" s="121">
        <v>2</v>
      </c>
      <c r="B25" s="131" t="s">
        <v>72</v>
      </c>
      <c r="C25" s="128" t="s">
        <v>111</v>
      </c>
      <c r="D25" s="129" t="s">
        <v>66</v>
      </c>
      <c r="E25" s="130">
        <v>1</v>
      </c>
      <c r="F25" s="141">
        <f>G25/E25</f>
        <v>14170.352379000002</v>
      </c>
      <c r="G25" s="141">
        <f>SUM(G27:G40)</f>
        <v>14170.352379000002</v>
      </c>
      <c r="O25" s="105">
        <v>2</v>
      </c>
      <c r="AA25" s="93">
        <v>12</v>
      </c>
      <c r="AB25" s="93">
        <v>0</v>
      </c>
      <c r="AC25" s="93">
        <v>25</v>
      </c>
      <c r="AZ25" s="93">
        <v>2</v>
      </c>
      <c r="BA25" s="93">
        <f>IF(AZ25=1,G25,0)</f>
        <v>0</v>
      </c>
      <c r="BB25" s="93">
        <f>IF(AZ25=2,G25,0)</f>
        <v>14170.352379000002</v>
      </c>
      <c r="BC25" s="93">
        <f>IF(AZ25=3,G25,0)</f>
        <v>0</v>
      </c>
      <c r="BD25" s="93">
        <f>IF(AZ25=4,G25,0)</f>
        <v>0</v>
      </c>
      <c r="BE25" s="93">
        <f>IF(AZ25=5,G25,0)</f>
        <v>0</v>
      </c>
      <c r="CZ25" s="93">
        <v>3.3E-4</v>
      </c>
    </row>
    <row r="26" spans="1:104" x14ac:dyDescent="0.2">
      <c r="A26" s="121"/>
      <c r="B26" s="117"/>
      <c r="C26" s="107" t="s">
        <v>91</v>
      </c>
      <c r="D26" s="124"/>
      <c r="E26" s="126"/>
      <c r="F26" s="126"/>
      <c r="G26" s="126"/>
      <c r="O26" s="105"/>
    </row>
    <row r="27" spans="1:104" x14ac:dyDescent="0.2">
      <c r="A27" s="121"/>
      <c r="B27" s="117" t="s">
        <v>84</v>
      </c>
      <c r="C27" s="107" t="s">
        <v>92</v>
      </c>
      <c r="D27" s="124" t="s">
        <v>69</v>
      </c>
      <c r="E27" s="126">
        <v>4.33</v>
      </c>
      <c r="F27" s="157">
        <f>91.29/100*97</f>
        <v>88.551299999999998</v>
      </c>
      <c r="G27" s="140">
        <f>E27*F27</f>
        <v>383.42712899999998</v>
      </c>
      <c r="O27" s="105"/>
    </row>
    <row r="28" spans="1:104" ht="33.75" x14ac:dyDescent="0.2">
      <c r="A28" s="121"/>
      <c r="B28" s="117" t="s">
        <v>85</v>
      </c>
      <c r="C28" s="118" t="s">
        <v>93</v>
      </c>
      <c r="D28" s="124" t="s">
        <v>69</v>
      </c>
      <c r="E28" s="126">
        <v>4.92</v>
      </c>
      <c r="F28" s="157">
        <f>241.44/100*97</f>
        <v>234.1968</v>
      </c>
      <c r="G28" s="140">
        <f t="shared" ref="G28:G40" si="1">E28*F28</f>
        <v>1152.2482559999999</v>
      </c>
      <c r="O28" s="105"/>
    </row>
    <row r="29" spans="1:104" x14ac:dyDescent="0.2">
      <c r="A29" s="121"/>
      <c r="B29" s="117" t="s">
        <v>86</v>
      </c>
      <c r="C29" s="119" t="s">
        <v>94</v>
      </c>
      <c r="D29" s="124" t="s">
        <v>69</v>
      </c>
      <c r="E29" s="126">
        <v>4.33</v>
      </c>
      <c r="F29" s="157">
        <f>4.08/100*97</f>
        <v>3.9576000000000002</v>
      </c>
      <c r="G29" s="140">
        <f t="shared" si="1"/>
        <v>17.136408000000003</v>
      </c>
      <c r="O29" s="105"/>
    </row>
    <row r="30" spans="1:104" ht="22.5" x14ac:dyDescent="0.2">
      <c r="A30" s="121"/>
      <c r="B30" s="117" t="s">
        <v>90</v>
      </c>
      <c r="C30" s="119" t="s">
        <v>95</v>
      </c>
      <c r="D30" s="124" t="s">
        <v>69</v>
      </c>
      <c r="E30" s="126">
        <v>4.33</v>
      </c>
      <c r="F30" s="157">
        <f>93.84/100*97</f>
        <v>91.024799999999999</v>
      </c>
      <c r="G30" s="140">
        <f t="shared" si="1"/>
        <v>394.137384</v>
      </c>
      <c r="O30" s="105"/>
    </row>
    <row r="31" spans="1:104" ht="22.5" x14ac:dyDescent="0.2">
      <c r="A31" s="121"/>
      <c r="B31" s="117" t="s">
        <v>89</v>
      </c>
      <c r="C31" s="119" t="s">
        <v>96</v>
      </c>
      <c r="D31" s="124" t="s">
        <v>69</v>
      </c>
      <c r="E31" s="126">
        <v>4.33</v>
      </c>
      <c r="F31" s="157">
        <f>56.57/100*97</f>
        <v>54.872900000000001</v>
      </c>
      <c r="G31" s="140">
        <f t="shared" si="1"/>
        <v>237.59965700000001</v>
      </c>
      <c r="O31" s="105"/>
    </row>
    <row r="32" spans="1:104" ht="22.5" x14ac:dyDescent="0.2">
      <c r="A32" s="121"/>
      <c r="B32" s="117" t="s">
        <v>88</v>
      </c>
      <c r="C32" s="120" t="s">
        <v>97</v>
      </c>
      <c r="D32" s="124" t="s">
        <v>69</v>
      </c>
      <c r="E32" s="126">
        <v>2.98</v>
      </c>
      <c r="F32" s="157">
        <f>921.27/100*97</f>
        <v>893.63189999999997</v>
      </c>
      <c r="G32" s="140">
        <f t="shared" si="1"/>
        <v>2663.0230619999998</v>
      </c>
      <c r="O32" s="105"/>
    </row>
    <row r="33" spans="1:57" ht="33.75" x14ac:dyDescent="0.2">
      <c r="A33" s="121"/>
      <c r="B33" s="117" t="s">
        <v>87</v>
      </c>
      <c r="C33" s="119" t="s">
        <v>98</v>
      </c>
      <c r="D33" s="124" t="s">
        <v>69</v>
      </c>
      <c r="E33" s="126">
        <v>4.33</v>
      </c>
      <c r="F33" s="157">
        <f>604.76/100*97</f>
        <v>586.61720000000003</v>
      </c>
      <c r="G33" s="140">
        <f t="shared" si="1"/>
        <v>2540.0524760000003</v>
      </c>
      <c r="O33" s="105"/>
    </row>
    <row r="34" spans="1:57" ht="22.5" x14ac:dyDescent="0.2">
      <c r="A34" s="121"/>
      <c r="B34" s="117" t="s">
        <v>77</v>
      </c>
      <c r="C34" s="119" t="s">
        <v>99</v>
      </c>
      <c r="D34" s="124" t="s">
        <v>112</v>
      </c>
      <c r="E34" s="126">
        <v>3.28</v>
      </c>
      <c r="F34" s="157">
        <f>39.15/100*97</f>
        <v>37.975499999999997</v>
      </c>
      <c r="G34" s="140">
        <f t="shared" si="1"/>
        <v>124.55963999999999</v>
      </c>
      <c r="O34" s="105"/>
    </row>
    <row r="35" spans="1:57" ht="22.5" x14ac:dyDescent="0.2">
      <c r="A35" s="121"/>
      <c r="B35" s="117" t="s">
        <v>78</v>
      </c>
      <c r="C35" s="120" t="s">
        <v>100</v>
      </c>
      <c r="D35" s="124" t="s">
        <v>69</v>
      </c>
      <c r="E35" s="126">
        <v>2.98</v>
      </c>
      <c r="F35" s="157">
        <f>431.01/100*97</f>
        <v>418.0797</v>
      </c>
      <c r="G35" s="140">
        <f t="shared" si="1"/>
        <v>1245.877506</v>
      </c>
      <c r="O35" s="105"/>
    </row>
    <row r="36" spans="1:57" ht="22.5" x14ac:dyDescent="0.2">
      <c r="A36" s="121"/>
      <c r="B36" s="117" t="s">
        <v>79</v>
      </c>
      <c r="C36" s="120" t="s">
        <v>101</v>
      </c>
      <c r="D36" s="124" t="s">
        <v>69</v>
      </c>
      <c r="E36" s="126">
        <v>4.33</v>
      </c>
      <c r="F36" s="157">
        <f>458.52/100*97</f>
        <v>444.76439999999997</v>
      </c>
      <c r="G36" s="140">
        <f t="shared" si="1"/>
        <v>1925.8298519999998</v>
      </c>
      <c r="O36" s="105"/>
    </row>
    <row r="37" spans="1:57" ht="33.75" x14ac:dyDescent="0.2">
      <c r="A37" s="121"/>
      <c r="B37" s="117" t="s">
        <v>80</v>
      </c>
      <c r="C37" s="120" t="s">
        <v>102</v>
      </c>
      <c r="D37" s="124" t="s">
        <v>69</v>
      </c>
      <c r="E37" s="126">
        <v>4.33</v>
      </c>
      <c r="F37" s="157">
        <f>197.82/100*97</f>
        <v>191.8854</v>
      </c>
      <c r="G37" s="140">
        <f t="shared" si="1"/>
        <v>830.86378200000001</v>
      </c>
      <c r="O37" s="105"/>
    </row>
    <row r="38" spans="1:57" ht="33.75" x14ac:dyDescent="0.2">
      <c r="A38" s="121"/>
      <c r="B38" s="117" t="s">
        <v>81</v>
      </c>
      <c r="C38" s="120" t="s">
        <v>103</v>
      </c>
      <c r="D38" s="124" t="s">
        <v>69</v>
      </c>
      <c r="E38" s="126">
        <v>4.33</v>
      </c>
      <c r="F38" s="157">
        <f>113.19/100*97</f>
        <v>109.79429999999999</v>
      </c>
      <c r="G38" s="140">
        <f t="shared" si="1"/>
        <v>475.40931899999998</v>
      </c>
      <c r="O38" s="105"/>
    </row>
    <row r="39" spans="1:57" ht="22.5" x14ac:dyDescent="0.2">
      <c r="A39" s="121"/>
      <c r="B39" s="117" t="s">
        <v>82</v>
      </c>
      <c r="C39" s="120" t="s">
        <v>104</v>
      </c>
      <c r="D39" s="124" t="s">
        <v>69</v>
      </c>
      <c r="E39" s="126">
        <v>4.33</v>
      </c>
      <c r="F39" s="157">
        <f>24.69/100*97</f>
        <v>23.949300000000001</v>
      </c>
      <c r="G39" s="140">
        <f t="shared" si="1"/>
        <v>103.70046900000001</v>
      </c>
      <c r="O39" s="105"/>
    </row>
    <row r="40" spans="1:57" ht="22.5" x14ac:dyDescent="0.2">
      <c r="A40" s="121"/>
      <c r="B40" s="117" t="s">
        <v>83</v>
      </c>
      <c r="C40" s="120" t="s">
        <v>105</v>
      </c>
      <c r="D40" s="124" t="s">
        <v>69</v>
      </c>
      <c r="E40" s="126">
        <v>4.33</v>
      </c>
      <c r="F40" s="157">
        <f>494.39/100*97</f>
        <v>479.55830000000003</v>
      </c>
      <c r="G40" s="140">
        <f t="shared" si="1"/>
        <v>2076.487439</v>
      </c>
      <c r="O40" s="105"/>
    </row>
    <row r="41" spans="1:57" x14ac:dyDescent="0.2">
      <c r="A41" s="108"/>
      <c r="B41" s="109" t="s">
        <v>67</v>
      </c>
      <c r="C41" s="110" t="str">
        <f>CONCATENATE(B7," ",C7)</f>
        <v>783 Nátěry, oprava oken 4. NP</v>
      </c>
      <c r="D41" s="122"/>
      <c r="E41" s="127"/>
      <c r="F41" s="127"/>
      <c r="G41" s="132">
        <f>SUM(ROUND(G25+G8,2))</f>
        <v>737302.4</v>
      </c>
      <c r="O41" s="105">
        <v>4</v>
      </c>
      <c r="BA41" s="111">
        <f>SUM(BA7:BA40)</f>
        <v>0</v>
      </c>
      <c r="BB41" s="111">
        <f>SUM(BB7:BB40)</f>
        <v>737302.39902000013</v>
      </c>
      <c r="BC41" s="111">
        <f>SUM(BC7:BC40)</f>
        <v>0</v>
      </c>
      <c r="BD41" s="111">
        <f>SUM(BD7:BD40)</f>
        <v>0</v>
      </c>
      <c r="BE41" s="111">
        <f>SUM(BE7:BE40)</f>
        <v>0</v>
      </c>
    </row>
    <row r="42" spans="1:57" x14ac:dyDescent="0.2">
      <c r="E42" s="93"/>
    </row>
    <row r="43" spans="1:57" x14ac:dyDescent="0.2">
      <c r="E43" s="93"/>
    </row>
    <row r="44" spans="1:57" x14ac:dyDescent="0.2">
      <c r="E44" s="93"/>
    </row>
    <row r="45" spans="1:57" x14ac:dyDescent="0.2">
      <c r="E45" s="93"/>
    </row>
    <row r="46" spans="1:57" x14ac:dyDescent="0.2">
      <c r="E46" s="93"/>
    </row>
    <row r="47" spans="1:57" x14ac:dyDescent="0.2">
      <c r="E47" s="93"/>
    </row>
    <row r="48" spans="1:57" x14ac:dyDescent="0.2">
      <c r="E48" s="93"/>
    </row>
    <row r="49" spans="5:5" x14ac:dyDescent="0.2">
      <c r="E49" s="93"/>
    </row>
    <row r="50" spans="5:5" x14ac:dyDescent="0.2">
      <c r="E50" s="93"/>
    </row>
    <row r="51" spans="5:5" x14ac:dyDescent="0.2">
      <c r="E51" s="93"/>
    </row>
    <row r="52" spans="5:5" x14ac:dyDescent="0.2">
      <c r="E52" s="93"/>
    </row>
    <row r="53" spans="5:5" x14ac:dyDescent="0.2">
      <c r="E53" s="93"/>
    </row>
    <row r="54" spans="5:5" x14ac:dyDescent="0.2">
      <c r="E54" s="93"/>
    </row>
    <row r="55" spans="5:5" x14ac:dyDescent="0.2">
      <c r="E55" s="93"/>
    </row>
    <row r="56" spans="5:5" x14ac:dyDescent="0.2">
      <c r="E56" s="93"/>
    </row>
    <row r="57" spans="5:5" x14ac:dyDescent="0.2">
      <c r="E57" s="93"/>
    </row>
    <row r="58" spans="5:5" x14ac:dyDescent="0.2">
      <c r="E58" s="93"/>
    </row>
    <row r="59" spans="5:5" x14ac:dyDescent="0.2">
      <c r="E59" s="93"/>
    </row>
    <row r="60" spans="5:5" x14ac:dyDescent="0.2">
      <c r="E60" s="93"/>
    </row>
    <row r="61" spans="5:5" x14ac:dyDescent="0.2">
      <c r="E61" s="93"/>
    </row>
    <row r="62" spans="5:5" x14ac:dyDescent="0.2">
      <c r="E62" s="93"/>
    </row>
    <row r="63" spans="5:5" x14ac:dyDescent="0.2">
      <c r="E63" s="93"/>
    </row>
    <row r="64" spans="5:5" x14ac:dyDescent="0.2">
      <c r="E64" s="93"/>
    </row>
    <row r="65" spans="5:5" x14ac:dyDescent="0.2">
      <c r="E65" s="93"/>
    </row>
    <row r="66" spans="5:5" x14ac:dyDescent="0.2">
      <c r="E66" s="93"/>
    </row>
    <row r="67" spans="5:5" x14ac:dyDescent="0.2">
      <c r="E67" s="93"/>
    </row>
    <row r="68" spans="5:5" x14ac:dyDescent="0.2">
      <c r="E68" s="93"/>
    </row>
    <row r="69" spans="5:5" x14ac:dyDescent="0.2">
      <c r="E69" s="93"/>
    </row>
    <row r="70" spans="5:5" x14ac:dyDescent="0.2">
      <c r="E70" s="93"/>
    </row>
    <row r="71" spans="5:5" x14ac:dyDescent="0.2">
      <c r="E71" s="93"/>
    </row>
    <row r="72" spans="5:5" x14ac:dyDescent="0.2">
      <c r="E72" s="93"/>
    </row>
    <row r="73" spans="5:5" x14ac:dyDescent="0.2">
      <c r="E73" s="93"/>
    </row>
    <row r="74" spans="5:5" x14ac:dyDescent="0.2">
      <c r="E74" s="93"/>
    </row>
    <row r="75" spans="5:5" x14ac:dyDescent="0.2">
      <c r="E75" s="93"/>
    </row>
    <row r="76" spans="5:5" x14ac:dyDescent="0.2">
      <c r="E76" s="93"/>
    </row>
    <row r="77" spans="5:5" x14ac:dyDescent="0.2">
      <c r="E77" s="93"/>
    </row>
    <row r="78" spans="5:5" x14ac:dyDescent="0.2">
      <c r="E78" s="93"/>
    </row>
    <row r="79" spans="5:5" x14ac:dyDescent="0.2">
      <c r="E79" s="93"/>
    </row>
    <row r="80" spans="5:5" x14ac:dyDescent="0.2">
      <c r="E80" s="93"/>
    </row>
    <row r="81" spans="5:5" x14ac:dyDescent="0.2">
      <c r="E81" s="93"/>
    </row>
    <row r="82" spans="5:5" x14ac:dyDescent="0.2">
      <c r="E82" s="93"/>
    </row>
    <row r="83" spans="5:5" x14ac:dyDescent="0.2">
      <c r="E83" s="93"/>
    </row>
    <row r="84" spans="5:5" x14ac:dyDescent="0.2">
      <c r="E84" s="93"/>
    </row>
    <row r="85" spans="5:5" x14ac:dyDescent="0.2">
      <c r="E85" s="93"/>
    </row>
    <row r="86" spans="5:5" x14ac:dyDescent="0.2">
      <c r="E86" s="93"/>
    </row>
    <row r="87" spans="5:5" x14ac:dyDescent="0.2">
      <c r="E87" s="93"/>
    </row>
    <row r="88" spans="5:5" x14ac:dyDescent="0.2">
      <c r="E88" s="93"/>
    </row>
    <row r="89" spans="5:5" x14ac:dyDescent="0.2">
      <c r="E89" s="93"/>
    </row>
    <row r="90" spans="5:5" x14ac:dyDescent="0.2">
      <c r="E90" s="93"/>
    </row>
    <row r="91" spans="5:5" x14ac:dyDescent="0.2">
      <c r="E91" s="93"/>
    </row>
    <row r="92" spans="5:5" x14ac:dyDescent="0.2">
      <c r="E92" s="93"/>
    </row>
    <row r="93" spans="5:5" x14ac:dyDescent="0.2">
      <c r="E93" s="93"/>
    </row>
    <row r="94" spans="5:5" x14ac:dyDescent="0.2">
      <c r="E94" s="93"/>
    </row>
    <row r="95" spans="5:5" x14ac:dyDescent="0.2">
      <c r="E95" s="93"/>
    </row>
    <row r="96" spans="5:5" x14ac:dyDescent="0.2">
      <c r="E96" s="93"/>
    </row>
    <row r="97" spans="1:7" x14ac:dyDescent="0.2">
      <c r="E97" s="93"/>
    </row>
    <row r="98" spans="1:7" x14ac:dyDescent="0.2">
      <c r="E98" s="93"/>
    </row>
    <row r="99" spans="1:7" x14ac:dyDescent="0.2">
      <c r="E99" s="93"/>
    </row>
    <row r="100" spans="1:7" x14ac:dyDescent="0.2">
      <c r="A100" s="112"/>
      <c r="B100" s="112"/>
    </row>
    <row r="101" spans="1:7" x14ac:dyDescent="0.2">
      <c r="C101" s="113"/>
      <c r="D101" s="113"/>
      <c r="E101" s="114"/>
      <c r="F101" s="113"/>
      <c r="G101" s="115"/>
    </row>
    <row r="102" spans="1:7" x14ac:dyDescent="0.2">
      <c r="A102" s="112"/>
      <c r="B102" s="112"/>
    </row>
  </sheetData>
  <mergeCells count="5">
    <mergeCell ref="C3:G3"/>
    <mergeCell ref="A1:G1"/>
    <mergeCell ref="A3:B3"/>
    <mergeCell ref="A4:B4"/>
    <mergeCell ref="E4:G4"/>
  </mergeCells>
  <printOptions gridLinesSet="0"/>
  <pageMargins left="0.59055118110236227" right="0.39370078740157483" top="0.19685039370078741" bottom="0.19685039370078741" header="0" footer="0.19685039370078741"/>
  <pageSetup paperSize="9" scale="57" orientation="portrait" r:id="rId1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34</vt:i4>
      </vt:variant>
    </vt:vector>
  </HeadingPairs>
  <TitlesOfParts>
    <vt:vector size="37" baseType="lpstr">
      <vt:lpstr>Krycí list</vt:lpstr>
      <vt:lpstr>Rekapitulace</vt:lpstr>
      <vt:lpstr>Položky</vt:lpstr>
      <vt:lpstr>cisloobjektu</vt:lpstr>
      <vt:lpstr>cislostavby</vt:lpstr>
      <vt:lpstr>Datum</vt:lpstr>
      <vt:lpstr>Dil</vt:lpstr>
      <vt:lpstr>Dodavka</vt:lpstr>
      <vt:lpstr>HSV</vt:lpstr>
      <vt:lpstr>HZS</vt:lpstr>
      <vt:lpstr>JKSO</vt:lpstr>
      <vt:lpstr>MJ</vt:lpstr>
      <vt:lpstr>Mont</vt:lpstr>
      <vt:lpstr>NazevDilu</vt:lpstr>
      <vt:lpstr>nazevobjektu</vt:lpstr>
      <vt:lpstr>nazevstavby</vt:lpstr>
      <vt:lpstr>Položky!Názvy_tisku</vt:lpstr>
      <vt:lpstr>Rekapitulace!Názvy_tisku</vt:lpstr>
      <vt:lpstr>Objednatel</vt:lpstr>
      <vt:lpstr>'Krycí list'!Oblast_tisku</vt:lpstr>
      <vt:lpstr>Položky!Oblast_tisku</vt:lpstr>
      <vt:lpstr>Rekapitulace!Oblast_tisku</vt:lpstr>
      <vt:lpstr>PocetMJ</vt:lpstr>
      <vt:lpstr>Poznamka</vt:lpstr>
      <vt:lpstr>Projektant</vt:lpstr>
      <vt:lpstr>PSV</vt:lpstr>
      <vt:lpstr>SloupecCC</vt:lpstr>
      <vt:lpstr>SloupecCisloPol</vt:lpstr>
      <vt:lpstr>SloupecJC</vt:lpstr>
      <vt:lpstr>SloupecMJ</vt:lpstr>
      <vt:lpstr>SloupecMnozstvi</vt:lpstr>
      <vt:lpstr>SloupecNazPol</vt:lpstr>
      <vt:lpstr>SloupecPC</vt:lpstr>
      <vt:lpstr>VRN</vt:lpstr>
      <vt:lpstr>Zakazka</vt:lpstr>
      <vt:lpstr>Zaklad22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Tulach Josef</dc:creator>
  <cp:lastModifiedBy>Biľová Oľga</cp:lastModifiedBy>
  <cp:lastPrinted>2021-10-07T10:47:13Z</cp:lastPrinted>
  <dcterms:created xsi:type="dcterms:W3CDTF">2021-08-20T08:50:22Z</dcterms:created>
  <dcterms:modified xsi:type="dcterms:W3CDTF">2024-08-19T05:59:18Z</dcterms:modified>
</cp:coreProperties>
</file>